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4 Monthly\(12) December 2024\To be Posted on Website\"/>
    </mc:Choice>
  </mc:AlternateContent>
  <xr:revisionPtr revIDLastSave="0" documentId="13_ncr:1_{AD6FC6EE-A714-41F0-B968-53D1C35511B6}" xr6:coauthVersionLast="47" xr6:coauthVersionMax="47" xr10:uidLastSave="{00000000-0000-0000-0000-000000000000}"/>
  <bookViews>
    <workbookView xWindow="22932" yWindow="1392"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Capacity'!$A$1:$AA$118</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13" i="61" l="1"/>
  <c r="Q113" i="61"/>
  <c r="O113" i="61"/>
  <c r="N113" i="61"/>
  <c r="J113" i="61"/>
  <c r="I113" i="61"/>
  <c r="H113" i="61"/>
  <c r="G113" i="61"/>
  <c r="F113" i="61"/>
  <c r="E113" i="61"/>
  <c r="C113" i="61"/>
  <c r="B113" i="61"/>
  <c r="U35" i="61"/>
  <c r="AA35" i="61" s="1"/>
  <c r="T35" i="61"/>
  <c r="Z35" i="61" s="1"/>
  <c r="L35" i="61"/>
  <c r="K35" i="61"/>
  <c r="L93" i="61"/>
  <c r="U93" i="61" s="1"/>
  <c r="AA93" i="61" s="1"/>
  <c r="K93" i="61"/>
  <c r="T93" i="61" s="1"/>
  <c r="Z93" i="61" s="1"/>
  <c r="L66" i="61"/>
  <c r="U66" i="61" s="1"/>
  <c r="AA66" i="61" s="1"/>
  <c r="K66" i="61"/>
  <c r="T66" i="61" s="1"/>
  <c r="Z66" i="61" s="1"/>
  <c r="R112" i="61"/>
  <c r="Q112" i="61"/>
  <c r="O112" i="61"/>
  <c r="N112" i="61"/>
  <c r="J112" i="61"/>
  <c r="I112" i="61"/>
  <c r="H112" i="61"/>
  <c r="G112" i="61"/>
  <c r="F112" i="61"/>
  <c r="E112" i="61"/>
  <c r="C112" i="61"/>
  <c r="B112" i="61"/>
  <c r="L92" i="61"/>
  <c r="U92" i="61" s="1"/>
  <c r="AA92" i="61" s="1"/>
  <c r="K92" i="61"/>
  <c r="T92" i="61" s="1"/>
  <c r="Z92" i="61" s="1"/>
  <c r="L65" i="61"/>
  <c r="U65" i="61" s="1"/>
  <c r="AA65" i="61" s="1"/>
  <c r="K65" i="61"/>
  <c r="T65" i="61" s="1"/>
  <c r="Z65" i="61" s="1"/>
  <c r="L34" i="61"/>
  <c r="U34" i="61" s="1"/>
  <c r="AA34" i="61" s="1"/>
  <c r="K34" i="61"/>
  <c r="T34" i="61" s="1"/>
  <c r="Z34" i="61" s="1"/>
  <c r="R111" i="61"/>
  <c r="Q111" i="61"/>
  <c r="O111" i="61"/>
  <c r="N111" i="61"/>
  <c r="J111" i="61"/>
  <c r="I111" i="61"/>
  <c r="H111" i="61"/>
  <c r="G111" i="61"/>
  <c r="F111" i="61"/>
  <c r="E111" i="61"/>
  <c r="C111" i="61"/>
  <c r="B111" i="61"/>
  <c r="L91" i="61"/>
  <c r="U91" i="61" s="1"/>
  <c r="AA91" i="61" s="1"/>
  <c r="K91" i="61"/>
  <c r="T91" i="61" s="1"/>
  <c r="Z91" i="61" s="1"/>
  <c r="L64" i="61"/>
  <c r="U64" i="61" s="1"/>
  <c r="AA64" i="61" s="1"/>
  <c r="K64" i="61"/>
  <c r="T64" i="61" s="1"/>
  <c r="Z64" i="61" s="1"/>
  <c r="L33" i="61"/>
  <c r="U33" i="61" s="1"/>
  <c r="AA33" i="61" s="1"/>
  <c r="K33" i="61"/>
  <c r="T33" i="61" s="1"/>
  <c r="Z33" i="61" s="1"/>
  <c r="R110" i="61"/>
  <c r="Q110" i="61"/>
  <c r="O110" i="61"/>
  <c r="N110" i="61"/>
  <c r="J110" i="61"/>
  <c r="I110" i="61"/>
  <c r="H110" i="61"/>
  <c r="G110" i="61"/>
  <c r="F110" i="61"/>
  <c r="E110" i="61"/>
  <c r="C110" i="61"/>
  <c r="B110" i="61"/>
  <c r="L90" i="61"/>
  <c r="U90" i="61" s="1"/>
  <c r="AA90" i="61" s="1"/>
  <c r="K90" i="61"/>
  <c r="T90" i="61" s="1"/>
  <c r="Z90" i="61" s="1"/>
  <c r="L63" i="61"/>
  <c r="U63" i="61" s="1"/>
  <c r="AA63" i="61" s="1"/>
  <c r="K63" i="61"/>
  <c r="T63" i="61" s="1"/>
  <c r="Z63" i="61" s="1"/>
  <c r="L32" i="61"/>
  <c r="U32" i="61" s="1"/>
  <c r="AA32" i="61" s="1"/>
  <c r="K32" i="61"/>
  <c r="T32" i="61" s="1"/>
  <c r="Z32" i="61" s="1"/>
  <c r="R109" i="61"/>
  <c r="Q109" i="61"/>
  <c r="O109" i="61"/>
  <c r="N109" i="61"/>
  <c r="J109" i="61"/>
  <c r="I109" i="61"/>
  <c r="H109" i="61"/>
  <c r="G109" i="61"/>
  <c r="F109" i="61"/>
  <c r="E109" i="61"/>
  <c r="C109" i="61"/>
  <c r="B109" i="61"/>
  <c r="L89" i="61"/>
  <c r="U89" i="61" s="1"/>
  <c r="AA89" i="61" s="1"/>
  <c r="K89" i="61"/>
  <c r="T89" i="61" s="1"/>
  <c r="Z89" i="61" s="1"/>
  <c r="L62" i="61"/>
  <c r="U62" i="61" s="1"/>
  <c r="AA62" i="61" s="1"/>
  <c r="K62" i="61"/>
  <c r="T62" i="61" s="1"/>
  <c r="Z62" i="61" s="1"/>
  <c r="L31" i="61"/>
  <c r="U31" i="61" s="1"/>
  <c r="AA31" i="61" s="1"/>
  <c r="K31" i="61"/>
  <c r="T31" i="61" s="1"/>
  <c r="Z31" i="61" s="1"/>
  <c r="R108" i="61"/>
  <c r="Q108" i="61"/>
  <c r="O108" i="61"/>
  <c r="N108" i="61"/>
  <c r="J108" i="61"/>
  <c r="I108" i="61"/>
  <c r="H108" i="61"/>
  <c r="G108" i="61"/>
  <c r="F108" i="61"/>
  <c r="E108" i="61"/>
  <c r="C108" i="61"/>
  <c r="B108" i="61"/>
  <c r="L88" i="61"/>
  <c r="U88" i="61" s="1"/>
  <c r="AA88" i="61" s="1"/>
  <c r="K88" i="61"/>
  <c r="T88" i="61" s="1"/>
  <c r="Z88" i="61" s="1"/>
  <c r="L61" i="61"/>
  <c r="U61" i="61" s="1"/>
  <c r="AA61" i="61" s="1"/>
  <c r="K61" i="61"/>
  <c r="T61" i="61" s="1"/>
  <c r="Z61" i="61" s="1"/>
  <c r="L30" i="61"/>
  <c r="U30" i="61" s="1"/>
  <c r="AA30" i="61" s="1"/>
  <c r="K30" i="61"/>
  <c r="T30" i="61" s="1"/>
  <c r="Z30" i="61" s="1"/>
  <c r="W35" i="74"/>
  <c r="V35" i="74"/>
  <c r="L113" i="61" l="1"/>
  <c r="U113" i="61" s="1"/>
  <c r="AA113" i="61" s="1"/>
  <c r="K113" i="61"/>
  <c r="T113" i="61" s="1"/>
  <c r="Z113" i="61" s="1"/>
  <c r="L112" i="61"/>
  <c r="U112" i="61" s="1"/>
  <c r="AA112" i="61" s="1"/>
  <c r="K112" i="61"/>
  <c r="T112" i="61" s="1"/>
  <c r="Z112" i="61" s="1"/>
  <c r="L111" i="61"/>
  <c r="U111" i="61" s="1"/>
  <c r="AA111" i="61" s="1"/>
  <c r="K111" i="61"/>
  <c r="T111" i="61" s="1"/>
  <c r="Z111" i="61" s="1"/>
  <c r="L110" i="61"/>
  <c r="U110" i="61" s="1"/>
  <c r="AA110" i="61" s="1"/>
  <c r="K110" i="61"/>
  <c r="T110" i="61" s="1"/>
  <c r="Z110" i="61" s="1"/>
  <c r="L109" i="61"/>
  <c r="U109" i="61" s="1"/>
  <c r="AA109" i="61" s="1"/>
  <c r="K109" i="61"/>
  <c r="T109" i="61" s="1"/>
  <c r="Z109" i="61" s="1"/>
  <c r="L108" i="61"/>
  <c r="U108" i="61" s="1"/>
  <c r="AA108" i="61" s="1"/>
  <c r="K108" i="61"/>
  <c r="T108" i="61" s="1"/>
  <c r="Z108" i="61" s="1"/>
  <c r="T74" i="65"/>
  <c r="T73" i="65"/>
  <c r="T72" i="65"/>
  <c r="T71" i="65"/>
  <c r="S74" i="65"/>
  <c r="S73" i="65"/>
  <c r="S72" i="65"/>
  <c r="S71" i="65"/>
  <c r="R107" i="61"/>
  <c r="Q107" i="61"/>
  <c r="O107" i="61"/>
  <c r="N107" i="61"/>
  <c r="J107" i="61"/>
  <c r="I107" i="61"/>
  <c r="H107" i="61"/>
  <c r="G107" i="61"/>
  <c r="F107" i="61"/>
  <c r="E107" i="61"/>
  <c r="C107" i="61"/>
  <c r="B107" i="61"/>
  <c r="L87" i="61"/>
  <c r="U87" i="61" s="1"/>
  <c r="AA87" i="61" s="1"/>
  <c r="K87" i="61"/>
  <c r="T87" i="61" s="1"/>
  <c r="Z87" i="61" s="1"/>
  <c r="L60" i="61"/>
  <c r="U60" i="61" s="1"/>
  <c r="AA60" i="61" s="1"/>
  <c r="K60" i="61"/>
  <c r="T60" i="61" s="1"/>
  <c r="Z60" i="61" s="1"/>
  <c r="L29" i="61"/>
  <c r="U29" i="61" s="1"/>
  <c r="AA29" i="61" s="1"/>
  <c r="K29" i="61"/>
  <c r="T29" i="61" s="1"/>
  <c r="Z29" i="61" s="1"/>
  <c r="R106" i="61"/>
  <c r="Q106" i="61"/>
  <c r="O106" i="61"/>
  <c r="N106" i="61"/>
  <c r="J106" i="61"/>
  <c r="I106" i="61"/>
  <c r="H106" i="61"/>
  <c r="G106" i="61"/>
  <c r="F106" i="61"/>
  <c r="E106" i="61"/>
  <c r="C106" i="61"/>
  <c r="B106" i="61"/>
  <c r="L86" i="61"/>
  <c r="U86" i="61" s="1"/>
  <c r="AA86" i="61" s="1"/>
  <c r="K86" i="61"/>
  <c r="T86" i="61" s="1"/>
  <c r="Z86" i="61" s="1"/>
  <c r="L59" i="61"/>
  <c r="U59" i="61" s="1"/>
  <c r="AA59" i="61" s="1"/>
  <c r="K59" i="61"/>
  <c r="T59" i="61" s="1"/>
  <c r="Z59" i="61" s="1"/>
  <c r="L28" i="61"/>
  <c r="U28" i="61" s="1"/>
  <c r="AA28" i="61" s="1"/>
  <c r="K28" i="61"/>
  <c r="T28" i="61" s="1"/>
  <c r="Z28" i="61" s="1"/>
  <c r="R114" i="61"/>
  <c r="Q114" i="61"/>
  <c r="R105" i="61"/>
  <c r="Q105" i="61"/>
  <c r="O114" i="61"/>
  <c r="N114" i="61"/>
  <c r="O105" i="61"/>
  <c r="N105" i="61"/>
  <c r="J114" i="61"/>
  <c r="I114" i="61"/>
  <c r="H114" i="61"/>
  <c r="G114" i="61"/>
  <c r="J105" i="61"/>
  <c r="I105" i="61"/>
  <c r="H105" i="61"/>
  <c r="G105" i="61"/>
  <c r="F114" i="61"/>
  <c r="F105" i="61"/>
  <c r="E114" i="61"/>
  <c r="E105" i="61"/>
  <c r="C114" i="61"/>
  <c r="C105" i="61"/>
  <c r="B114" i="61"/>
  <c r="B105" i="61"/>
  <c r="L27" i="61"/>
  <c r="U27" i="61" s="1"/>
  <c r="AA27" i="61" s="1"/>
  <c r="K27" i="61"/>
  <c r="T27" i="61" s="1"/>
  <c r="Z27" i="61" s="1"/>
  <c r="L85" i="61"/>
  <c r="U85" i="61" s="1"/>
  <c r="AA85" i="61" s="1"/>
  <c r="K85" i="61"/>
  <c r="T85" i="61" s="1"/>
  <c r="Z85" i="61" s="1"/>
  <c r="L58" i="61"/>
  <c r="U58" i="61" s="1"/>
  <c r="AA58" i="61" s="1"/>
  <c r="K58" i="61"/>
  <c r="T58" i="61" s="1"/>
  <c r="Z58" i="61" s="1"/>
  <c r="L107" i="61" l="1"/>
  <c r="U107" i="61" s="1"/>
  <c r="AA107" i="61" s="1"/>
  <c r="K107" i="61"/>
  <c r="T107" i="61" s="1"/>
  <c r="Z107" i="61" s="1"/>
  <c r="K106" i="61"/>
  <c r="T106" i="61" s="1"/>
  <c r="Z106" i="61" s="1"/>
  <c r="L106" i="61"/>
  <c r="U106" i="61" s="1"/>
  <c r="AA106" i="61" s="1"/>
  <c r="L105" i="61"/>
  <c r="U105" i="61" s="1"/>
  <c r="AA105" i="61" s="1"/>
  <c r="K105" i="61"/>
  <c r="T105" i="61" s="1"/>
  <c r="Z105" i="61" s="1"/>
  <c r="O47" i="71"/>
  <c r="N47" i="71"/>
  <c r="L47" i="71"/>
  <c r="K47" i="71"/>
  <c r="G47" i="71"/>
  <c r="F47" i="71"/>
  <c r="E47" i="71"/>
  <c r="D47" i="71"/>
  <c r="C47" i="71"/>
  <c r="B47" i="71"/>
  <c r="Q25" i="71"/>
  <c r="I25" i="71"/>
  <c r="R25" i="71" s="1"/>
  <c r="H25" i="71"/>
  <c r="I24" i="71"/>
  <c r="R24" i="71" s="1"/>
  <c r="H24" i="71"/>
  <c r="Q24" i="71" s="1"/>
  <c r="I23" i="71"/>
  <c r="R23" i="71" s="1"/>
  <c r="H23" i="71"/>
  <c r="Q23" i="71" s="1"/>
  <c r="R104" i="61"/>
  <c r="Q104" i="61"/>
  <c r="O104" i="61"/>
  <c r="N104" i="61"/>
  <c r="J104" i="61"/>
  <c r="I104" i="61"/>
  <c r="H104" i="61"/>
  <c r="G104" i="61"/>
  <c r="F104" i="61"/>
  <c r="E104" i="61"/>
  <c r="C104" i="61"/>
  <c r="B104" i="61"/>
  <c r="L84" i="61"/>
  <c r="U84" i="61" s="1"/>
  <c r="AA84" i="61" s="1"/>
  <c r="K84" i="61"/>
  <c r="T84" i="61" s="1"/>
  <c r="Z84" i="61" s="1"/>
  <c r="L57" i="61"/>
  <c r="U57" i="61" s="1"/>
  <c r="AA57" i="61" s="1"/>
  <c r="K57" i="61"/>
  <c r="T57" i="61" s="1"/>
  <c r="Z57" i="61" s="1"/>
  <c r="L26" i="61"/>
  <c r="U26" i="61" s="1"/>
  <c r="AA26" i="61" s="1"/>
  <c r="K26" i="61"/>
  <c r="T26" i="61" s="1"/>
  <c r="Z26" i="61" s="1"/>
  <c r="J103" i="61"/>
  <c r="I103" i="61"/>
  <c r="H103" i="61"/>
  <c r="G103" i="61"/>
  <c r="F103" i="61"/>
  <c r="E103" i="61"/>
  <c r="R103" i="61"/>
  <c r="Q103" i="61"/>
  <c r="O103" i="61"/>
  <c r="N103" i="61"/>
  <c r="C103" i="61"/>
  <c r="B103" i="61"/>
  <c r="X96" i="61"/>
  <c r="W96" i="61"/>
  <c r="R96" i="61"/>
  <c r="Q96" i="61"/>
  <c r="O96" i="61"/>
  <c r="N96" i="61"/>
  <c r="J96" i="61"/>
  <c r="I96" i="61"/>
  <c r="H96" i="61"/>
  <c r="G96" i="61"/>
  <c r="F96" i="61"/>
  <c r="E96" i="61"/>
  <c r="C96" i="61"/>
  <c r="B96" i="61"/>
  <c r="L94" i="61"/>
  <c r="U94" i="61" s="1"/>
  <c r="AA94" i="61" s="1"/>
  <c r="K94" i="61"/>
  <c r="T94" i="61" s="1"/>
  <c r="Z94" i="61" s="1"/>
  <c r="X69" i="61"/>
  <c r="W69" i="61"/>
  <c r="R69" i="61"/>
  <c r="Q69" i="61"/>
  <c r="O69" i="61"/>
  <c r="N69" i="61"/>
  <c r="J69" i="61"/>
  <c r="I69" i="61"/>
  <c r="H69" i="61"/>
  <c r="G69" i="61"/>
  <c r="F69" i="61"/>
  <c r="E69" i="61"/>
  <c r="B69" i="61"/>
  <c r="C69" i="61"/>
  <c r="L56" i="61"/>
  <c r="K56" i="61"/>
  <c r="T56" i="61" s="1"/>
  <c r="Z56" i="61" s="1"/>
  <c r="X38" i="61"/>
  <c r="W38" i="61"/>
  <c r="R38" i="61"/>
  <c r="Q38" i="61"/>
  <c r="O38" i="61"/>
  <c r="N38" i="61"/>
  <c r="J38" i="61"/>
  <c r="I38" i="61"/>
  <c r="H38" i="61"/>
  <c r="G38" i="61"/>
  <c r="F38" i="61"/>
  <c r="E38" i="61"/>
  <c r="C38" i="61"/>
  <c r="B38" i="61"/>
  <c r="L25" i="61"/>
  <c r="U25" i="61" s="1"/>
  <c r="AA25" i="61" s="1"/>
  <c r="K25" i="61"/>
  <c r="T25" i="61" s="1"/>
  <c r="Z25" i="61" s="1"/>
  <c r="R116" i="61" l="1"/>
  <c r="J116" i="61"/>
  <c r="I116" i="61"/>
  <c r="H116" i="61"/>
  <c r="G116" i="61"/>
  <c r="F116" i="61"/>
  <c r="E116" i="61"/>
  <c r="W116" i="61"/>
  <c r="O116" i="61"/>
  <c r="N116" i="61"/>
  <c r="L104" i="61"/>
  <c r="U104" i="61" s="1"/>
  <c r="AA104" i="61" s="1"/>
  <c r="K104" i="61"/>
  <c r="T104" i="61" s="1"/>
  <c r="Z104" i="61" s="1"/>
  <c r="K103" i="61"/>
  <c r="X116" i="61"/>
  <c r="Q116" i="61"/>
  <c r="K114" i="61"/>
  <c r="T114" i="61" s="1"/>
  <c r="Z114" i="61" s="1"/>
  <c r="L103" i="61"/>
  <c r="L114" i="61"/>
  <c r="U114" i="61" s="1"/>
  <c r="AA114" i="61" s="1"/>
  <c r="C116" i="61"/>
  <c r="B116" i="61"/>
  <c r="U56" i="61"/>
  <c r="U103" i="61" l="1"/>
  <c r="L116" i="61"/>
  <c r="T103" i="61"/>
  <c r="K116" i="61"/>
  <c r="AA56" i="61"/>
  <c r="B79" i="61" l="1"/>
  <c r="B78" i="61"/>
  <c r="B77" i="61"/>
  <c r="C79" i="61"/>
  <c r="C78" i="61"/>
  <c r="C77" i="61"/>
  <c r="R79" i="61"/>
  <c r="Q79" i="61"/>
  <c r="R78" i="61"/>
  <c r="Q78" i="61"/>
  <c r="O79" i="61"/>
  <c r="N79" i="61"/>
  <c r="O78" i="61"/>
  <c r="N78" i="61"/>
  <c r="J79" i="61"/>
  <c r="I79" i="61"/>
  <c r="H79" i="61"/>
  <c r="G79" i="61"/>
  <c r="F79" i="61"/>
  <c r="E79" i="61"/>
  <c r="J78" i="61"/>
  <c r="I78" i="61"/>
  <c r="H78" i="61"/>
  <c r="G78" i="61"/>
  <c r="F78" i="61"/>
  <c r="E78" i="61"/>
  <c r="R52" i="61"/>
  <c r="Q52" i="61"/>
  <c r="R51" i="61"/>
  <c r="Q51" i="61"/>
  <c r="R50" i="61"/>
  <c r="Q50" i="61"/>
  <c r="O52" i="61"/>
  <c r="N52" i="61"/>
  <c r="O51" i="61"/>
  <c r="N51" i="61"/>
  <c r="O50" i="61"/>
  <c r="N50" i="61"/>
  <c r="J52" i="61"/>
  <c r="I52" i="61"/>
  <c r="H52" i="61"/>
  <c r="G52" i="61"/>
  <c r="F52" i="61"/>
  <c r="E52" i="61"/>
  <c r="J51" i="61"/>
  <c r="I51" i="61"/>
  <c r="H51" i="61"/>
  <c r="G51" i="61"/>
  <c r="F51" i="61"/>
  <c r="E51" i="61"/>
  <c r="J50" i="61"/>
  <c r="I50" i="61"/>
  <c r="H50" i="61"/>
  <c r="G50" i="61"/>
  <c r="F50" i="61"/>
  <c r="E50" i="61"/>
  <c r="C52" i="61"/>
  <c r="C51" i="61"/>
  <c r="C50" i="61"/>
  <c r="B52" i="61"/>
  <c r="B51" i="61"/>
  <c r="B50"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V32" i="65" s="1"/>
  <c r="AB32" i="65" s="1"/>
  <c r="H45" i="71"/>
  <c r="H44" i="71"/>
  <c r="Q44" i="71" s="1"/>
  <c r="H43" i="71"/>
  <c r="H40" i="71"/>
  <c r="H39" i="71"/>
  <c r="H37" i="71"/>
  <c r="H36" i="71"/>
  <c r="I44" i="71"/>
  <c r="R44" i="71" s="1"/>
  <c r="X54" i="61"/>
  <c r="W54" i="61"/>
  <c r="N30" i="74"/>
  <c r="T30" i="74" s="1"/>
  <c r="Z30" i="74" s="1"/>
  <c r="M30" i="74"/>
  <c r="S30" i="74" s="1"/>
  <c r="Y30" i="74" s="1"/>
  <c r="N29" i="74"/>
  <c r="T29" i="74" s="1"/>
  <c r="Z29" i="74" s="1"/>
  <c r="M29" i="74"/>
  <c r="S29" i="74" s="1"/>
  <c r="Y29" i="74" s="1"/>
  <c r="K52" i="61" l="1"/>
  <c r="K79" i="61"/>
  <c r="T79" i="61" s="1"/>
  <c r="Z79" i="61" s="1"/>
  <c r="L79" i="61"/>
  <c r="N73" i="65"/>
  <c r="W73" i="65" s="1"/>
  <c r="AC73" i="65" s="1"/>
  <c r="L78" i="61"/>
  <c r="U78" i="61" s="1"/>
  <c r="AA78" i="61" s="1"/>
  <c r="L52" i="61"/>
  <c r="M73" i="65"/>
  <c r="V73" i="65" s="1"/>
  <c r="AB73" i="65" s="1"/>
  <c r="K78" i="61"/>
  <c r="T78" i="61" s="1"/>
  <c r="Z78" i="61" s="1"/>
  <c r="L19" i="61"/>
  <c r="U19" i="61" s="1"/>
  <c r="L21" i="61"/>
  <c r="U21" i="61" s="1"/>
  <c r="K19" i="61"/>
  <c r="T19" i="61" s="1"/>
  <c r="L20" i="61"/>
  <c r="U20" i="61" s="1"/>
  <c r="AA20" i="61" s="1"/>
  <c r="K21" i="61"/>
  <c r="T21"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U52" i="61"/>
  <c r="T52" i="61"/>
  <c r="I39" i="71"/>
  <c r="R39" i="71" s="1"/>
  <c r="Q39" i="71"/>
  <c r="I28" i="63"/>
  <c r="N28" i="74" l="1"/>
  <c r="T28" i="74" s="1"/>
  <c r="Z28" i="74" s="1"/>
  <c r="M28" i="74"/>
  <c r="S28" i="74" s="1"/>
  <c r="Y28" i="74" s="1"/>
  <c r="D64" i="65"/>
  <c r="E64" i="65"/>
  <c r="G64" i="65"/>
  <c r="H64" i="65"/>
  <c r="I64" i="65"/>
  <c r="J64" i="65"/>
  <c r="K64" i="65"/>
  <c r="L64" i="65"/>
  <c r="P64" i="65"/>
  <c r="Q64" i="65"/>
  <c r="T64" i="65"/>
  <c r="S64" i="65"/>
  <c r="Z76" i="65"/>
  <c r="Y76"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70" i="65" l="1"/>
  <c r="M65" i="65"/>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83" i="61"/>
  <c r="K83" i="61"/>
  <c r="L67" i="61"/>
  <c r="K67" i="61"/>
  <c r="T83" i="61" l="1"/>
  <c r="K96" i="61"/>
  <c r="U83" i="61"/>
  <c r="L96" i="61"/>
  <c r="T67" i="61"/>
  <c r="T69" i="61" s="1"/>
  <c r="K69" i="61"/>
  <c r="U67" i="61"/>
  <c r="L69" i="61"/>
  <c r="S49" i="74"/>
  <c r="T49" i="74"/>
  <c r="M49" i="74"/>
  <c r="N49" i="74"/>
  <c r="I37" i="71"/>
  <c r="R37" i="71" s="1"/>
  <c r="Q37" i="71"/>
  <c r="X81" i="61"/>
  <c r="X98" i="61" s="1"/>
  <c r="W81" i="61"/>
  <c r="U79" i="61"/>
  <c r="AA79" i="61" s="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33" i="65" s="1"/>
  <c r="V28" i="63"/>
  <c r="W28" i="63"/>
  <c r="X118" i="61" l="1"/>
  <c r="Z67" i="61"/>
  <c r="Z69" i="61" s="1"/>
  <c r="AA83" i="61"/>
  <c r="AA96" i="61" s="1"/>
  <c r="U96" i="61"/>
  <c r="Z83" i="61"/>
  <c r="Z96" i="61" s="1"/>
  <c r="T96" i="61"/>
  <c r="AA67" i="61"/>
  <c r="AA69" i="61" s="1"/>
  <c r="U69" i="61"/>
  <c r="Z49" i="74"/>
  <c r="Y49" i="74"/>
  <c r="AC33" i="65"/>
  <c r="AB33" i="65"/>
  <c r="AA52" i="61"/>
  <c r="Z52"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75" i="61"/>
  <c r="Q75" i="61"/>
  <c r="O75" i="61"/>
  <c r="N75" i="61"/>
  <c r="J75" i="61"/>
  <c r="I75" i="61"/>
  <c r="H75" i="61"/>
  <c r="G75" i="61"/>
  <c r="F75" i="61"/>
  <c r="E75" i="61"/>
  <c r="C75" i="61"/>
  <c r="B75" i="61"/>
  <c r="N54" i="65"/>
  <c r="M54" i="65"/>
  <c r="R77" i="61"/>
  <c r="Q77" i="61"/>
  <c r="O77" i="61"/>
  <c r="N77" i="61"/>
  <c r="J77" i="61"/>
  <c r="I77" i="61"/>
  <c r="H77" i="61"/>
  <c r="G77" i="61"/>
  <c r="F77" i="61"/>
  <c r="E77" i="61"/>
  <c r="N57" i="65"/>
  <c r="W57" i="65" s="1"/>
  <c r="AC57" i="65" s="1"/>
  <c r="M57" i="65"/>
  <c r="V57" i="65" s="1"/>
  <c r="AB57" i="65" s="1"/>
  <c r="N47" i="65"/>
  <c r="M47" i="65"/>
  <c r="N31" i="65"/>
  <c r="W31" i="65" s="1"/>
  <c r="M31" i="65"/>
  <c r="V31" i="65" s="1"/>
  <c r="E13" i="71"/>
  <c r="D13" i="71"/>
  <c r="J11" i="71"/>
  <c r="B49" i="61"/>
  <c r="C49" i="61"/>
  <c r="R76" i="61"/>
  <c r="Q76" i="61"/>
  <c r="O76" i="61"/>
  <c r="N76" i="61"/>
  <c r="J76" i="61"/>
  <c r="I76" i="61"/>
  <c r="H76" i="61"/>
  <c r="G76" i="61"/>
  <c r="F76" i="61"/>
  <c r="E76" i="61"/>
  <c r="C76" i="61"/>
  <c r="B76" i="61"/>
  <c r="N55" i="65"/>
  <c r="W55" i="65" s="1"/>
  <c r="AC55" i="65" s="1"/>
  <c r="M55" i="65"/>
  <c r="V55" i="65" s="1"/>
  <c r="AB55" i="65"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49" i="61"/>
  <c r="Q49" i="61"/>
  <c r="O49" i="61"/>
  <c r="N49" i="61"/>
  <c r="J49" i="61"/>
  <c r="I49" i="61"/>
  <c r="H49" i="61"/>
  <c r="G49" i="61"/>
  <c r="F49" i="61"/>
  <c r="E49" i="61"/>
  <c r="Q26" i="71" l="1"/>
  <c r="H47" i="71"/>
  <c r="R26" i="71"/>
  <c r="I47" i="71"/>
  <c r="W47" i="65"/>
  <c r="AC47" i="65" s="1"/>
  <c r="L51" i="61"/>
  <c r="U51" i="61" s="1"/>
  <c r="AA51" i="61" s="1"/>
  <c r="V47" i="65"/>
  <c r="AB47" i="65" s="1"/>
  <c r="K51" i="61"/>
  <c r="T51" i="61" s="1"/>
  <c r="Z51" i="61" s="1"/>
  <c r="R40" i="71"/>
  <c r="Q40" i="71"/>
  <c r="AB31" i="65"/>
  <c r="AC31" i="65"/>
  <c r="R29" i="71"/>
  <c r="Q29" i="71"/>
  <c r="H81" i="61"/>
  <c r="I81" i="61"/>
  <c r="J81" i="61"/>
  <c r="B81" i="61"/>
  <c r="N81" i="61"/>
  <c r="C81" i="61"/>
  <c r="O81" i="61"/>
  <c r="E81" i="61"/>
  <c r="Q81" i="61"/>
  <c r="F81" i="61"/>
  <c r="R81" i="61"/>
  <c r="G81" i="61"/>
  <c r="V54" i="65"/>
  <c r="W54" i="65"/>
  <c r="N35" i="74"/>
  <c r="N51" i="74" s="1"/>
  <c r="M35" i="74"/>
  <c r="M51" i="74" s="1"/>
  <c r="T35" i="74"/>
  <c r="S8" i="74"/>
  <c r="L14" i="46"/>
  <c r="L18" i="46"/>
  <c r="L22" i="46"/>
  <c r="L15" i="46"/>
  <c r="L19" i="46"/>
  <c r="L23" i="46"/>
  <c r="L16" i="46"/>
  <c r="L20" i="46"/>
  <c r="L24" i="46"/>
  <c r="L17" i="46"/>
  <c r="L21" i="46"/>
  <c r="O16" i="47"/>
  <c r="O10" i="47"/>
  <c r="N26" i="46"/>
  <c r="W118" i="61"/>
  <c r="K75" i="61"/>
  <c r="L75" i="61"/>
  <c r="AA19" i="61"/>
  <c r="L77" i="61"/>
  <c r="K77" i="61"/>
  <c r="Z19" i="61"/>
  <c r="L76" i="61"/>
  <c r="K76" i="61"/>
  <c r="W71" i="61"/>
  <c r="W98" i="61" s="1"/>
  <c r="X71" i="61"/>
  <c r="K49" i="61"/>
  <c r="L49" i="61"/>
  <c r="U49" i="61" s="1"/>
  <c r="AA49" i="61" s="1"/>
  <c r="X40" i="61"/>
  <c r="W40" i="61"/>
  <c r="R18" i="61"/>
  <c r="Q18" i="61"/>
  <c r="O18" i="61"/>
  <c r="N18" i="61"/>
  <c r="J18" i="61"/>
  <c r="I18" i="61"/>
  <c r="H18" i="61"/>
  <c r="G18" i="61"/>
  <c r="F18" i="61"/>
  <c r="E18" i="61"/>
  <c r="C18" i="61"/>
  <c r="B18" i="61"/>
  <c r="N56" i="65"/>
  <c r="W56" i="65" s="1"/>
  <c r="AC56" i="65" s="1"/>
  <c r="M56" i="65"/>
  <c r="V56" i="65" s="1"/>
  <c r="AB56" i="65" s="1"/>
  <c r="R47" i="71" l="1"/>
  <c r="Q47" i="71"/>
  <c r="T49" i="61"/>
  <c r="Z49" i="61" s="1"/>
  <c r="Z35" i="74"/>
  <c r="Z51" i="74" s="1"/>
  <c r="T51" i="74"/>
  <c r="M61" i="65"/>
  <c r="U75" i="61"/>
  <c r="AA75" i="61" s="1"/>
  <c r="L81" i="61"/>
  <c r="T75" i="61"/>
  <c r="Z75" i="61" s="1"/>
  <c r="K81" i="61"/>
  <c r="AB54" i="65"/>
  <c r="AB61" i="65" s="1"/>
  <c r="V61" i="65"/>
  <c r="N61" i="65"/>
  <c r="AC54" i="65"/>
  <c r="AC61" i="65" s="1"/>
  <c r="W61" i="65"/>
  <c r="S35" i="74"/>
  <c r="Y8" i="74"/>
  <c r="U77" i="61"/>
  <c r="AA77" i="61" s="1"/>
  <c r="T77" i="61"/>
  <c r="Z77" i="61" s="1"/>
  <c r="U76" i="61"/>
  <c r="AA76" i="61" s="1"/>
  <c r="T76" i="61"/>
  <c r="Z76" i="61" s="1"/>
  <c r="K18" i="61"/>
  <c r="T18" i="61" s="1"/>
  <c r="Z18" i="61" s="1"/>
  <c r="L18" i="61"/>
  <c r="U18" i="61" s="1"/>
  <c r="AA18" i="61" s="1"/>
  <c r="U81" i="61" l="1"/>
  <c r="Y35" i="74"/>
  <c r="Y51" i="74" s="1"/>
  <c r="S51" i="74"/>
  <c r="Z81" i="61"/>
  <c r="T81" i="61"/>
  <c r="AA81" i="61"/>
  <c r="E28" i="63" l="1"/>
  <c r="R48" i="61" l="1"/>
  <c r="Q48" i="61"/>
  <c r="O48" i="61"/>
  <c r="N48" i="61"/>
  <c r="J48" i="61"/>
  <c r="I48" i="61"/>
  <c r="H48" i="61"/>
  <c r="G48" i="61"/>
  <c r="F48" i="61"/>
  <c r="E48" i="61"/>
  <c r="C48" i="61"/>
  <c r="B48" i="61"/>
  <c r="L36" i="61"/>
  <c r="L38" i="61" s="1"/>
  <c r="K36" i="61"/>
  <c r="K38" i="61" s="1"/>
  <c r="R17" i="61"/>
  <c r="Q17" i="61"/>
  <c r="O17" i="61"/>
  <c r="N17" i="61"/>
  <c r="J17" i="61"/>
  <c r="I17" i="61"/>
  <c r="H17" i="61"/>
  <c r="G17" i="61"/>
  <c r="F17" i="61"/>
  <c r="E17" i="61"/>
  <c r="C17" i="61"/>
  <c r="B17" i="61"/>
  <c r="T36" i="61" l="1"/>
  <c r="T38" i="61" s="1"/>
  <c r="U36" i="61"/>
  <c r="U38" i="61" s="1"/>
  <c r="K48" i="61"/>
  <c r="L48" i="61"/>
  <c r="U48" i="61" s="1"/>
  <c r="L17" i="61"/>
  <c r="U17" i="61" s="1"/>
  <c r="AA17" i="61" s="1"/>
  <c r="K17" i="61"/>
  <c r="T17" i="61" s="1"/>
  <c r="Z17" i="61" s="1"/>
  <c r="N46" i="65"/>
  <c r="M46" i="65"/>
  <c r="N30" i="65"/>
  <c r="M30" i="65"/>
  <c r="V46" i="65" l="1"/>
  <c r="AB46" i="65" s="1"/>
  <c r="K50" i="61"/>
  <c r="T50" i="61" s="1"/>
  <c r="Z50" i="61" s="1"/>
  <c r="W46" i="65"/>
  <c r="AC46" i="65" s="1"/>
  <c r="L50" i="61"/>
  <c r="U50" i="61" s="1"/>
  <c r="AA50" i="61" s="1"/>
  <c r="T48" i="61"/>
  <c r="Z48" i="61" s="1"/>
  <c r="AA48" i="61"/>
  <c r="AA36" i="61"/>
  <c r="AA38" i="61" s="1"/>
  <c r="Z36" i="61"/>
  <c r="Z38"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7" i="61"/>
  <c r="Q47" i="61"/>
  <c r="R46" i="61"/>
  <c r="Q46" i="61"/>
  <c r="R45" i="61"/>
  <c r="Q45" i="61"/>
  <c r="R44" i="61"/>
  <c r="Q44" i="61"/>
  <c r="O47" i="61"/>
  <c r="O46" i="61"/>
  <c r="O45" i="61"/>
  <c r="O44" i="61"/>
  <c r="N47" i="61"/>
  <c r="N46" i="61"/>
  <c r="N45" i="61"/>
  <c r="N44" i="61"/>
  <c r="J47" i="61"/>
  <c r="I47" i="61"/>
  <c r="H47" i="61"/>
  <c r="G47" i="61"/>
  <c r="F47" i="61"/>
  <c r="J46" i="61"/>
  <c r="I46" i="61"/>
  <c r="H46" i="61"/>
  <c r="G46" i="61"/>
  <c r="F46" i="61"/>
  <c r="J45" i="61"/>
  <c r="I45" i="61"/>
  <c r="H45" i="61"/>
  <c r="G45" i="61"/>
  <c r="F45" i="61"/>
  <c r="J44" i="61"/>
  <c r="I44" i="61"/>
  <c r="H44" i="61"/>
  <c r="G44" i="61"/>
  <c r="F44" i="61"/>
  <c r="E47" i="61"/>
  <c r="E46" i="61"/>
  <c r="E45" i="61"/>
  <c r="E44" i="61"/>
  <c r="C47" i="61"/>
  <c r="C46" i="61"/>
  <c r="C45" i="61"/>
  <c r="C44" i="61"/>
  <c r="B47" i="61"/>
  <c r="B46" i="61"/>
  <c r="B45" i="61"/>
  <c r="B44" i="61"/>
  <c r="N44" i="65"/>
  <c r="M44" i="65"/>
  <c r="N43" i="65"/>
  <c r="W43" i="65" s="1"/>
  <c r="AC43" i="65" s="1"/>
  <c r="M43" i="65"/>
  <c r="V43" i="65" s="1"/>
  <c r="AB43" i="65" s="1"/>
  <c r="N42" i="65"/>
  <c r="W42" i="65" s="1"/>
  <c r="AC42" i="65" s="1"/>
  <c r="M42" i="65"/>
  <c r="V42" i="65" s="1"/>
  <c r="AB42" i="65" s="1"/>
  <c r="N41" i="65"/>
  <c r="W41" i="65" s="1"/>
  <c r="M41" i="65"/>
  <c r="V41" i="65" s="1"/>
  <c r="N40" i="65"/>
  <c r="M40" i="65"/>
  <c r="B54" i="61" l="1"/>
  <c r="N54" i="61"/>
  <c r="N71" i="61" s="1"/>
  <c r="N98" i="61" s="1"/>
  <c r="E54" i="61"/>
  <c r="H54" i="61"/>
  <c r="H71" i="61" s="1"/>
  <c r="H98" i="61" s="1"/>
  <c r="J54" i="61"/>
  <c r="J71" i="61" s="1"/>
  <c r="J98" i="61" s="1"/>
  <c r="I54" i="61"/>
  <c r="I71" i="61" s="1"/>
  <c r="I98" i="61" s="1"/>
  <c r="Q54" i="61"/>
  <c r="Q71" i="61" s="1"/>
  <c r="Q98" i="61" s="1"/>
  <c r="R54" i="61"/>
  <c r="R71" i="61" s="1"/>
  <c r="R98" i="61" s="1"/>
  <c r="C54" i="61"/>
  <c r="F54" i="61"/>
  <c r="O54" i="61"/>
  <c r="O71" i="61" s="1"/>
  <c r="O98" i="61" s="1"/>
  <c r="G54" i="61"/>
  <c r="G71" i="61" s="1"/>
  <c r="G98" i="61" s="1"/>
  <c r="Q23" i="61"/>
  <c r="R23" i="61"/>
  <c r="O23" i="61"/>
  <c r="N23" i="61"/>
  <c r="W44" i="65"/>
  <c r="AC44" i="65" s="1"/>
  <c r="V44" i="65"/>
  <c r="AB44" i="65" s="1"/>
  <c r="V40" i="65"/>
  <c r="W40" i="65"/>
  <c r="AC41" i="65"/>
  <c r="AB41" i="65"/>
  <c r="K16" i="61"/>
  <c r="T16" i="61" s="1"/>
  <c r="Z16" i="61" s="1"/>
  <c r="L16" i="61"/>
  <c r="U16" i="61" s="1"/>
  <c r="AA16" i="61" s="1"/>
  <c r="K47" i="61"/>
  <c r="T47" i="61" s="1"/>
  <c r="L44" i="61"/>
  <c r="L47" i="61"/>
  <c r="U47" i="61" s="1"/>
  <c r="K45" i="61"/>
  <c r="L45" i="61"/>
  <c r="U45" i="61" s="1"/>
  <c r="K44" i="61"/>
  <c r="K46" i="61"/>
  <c r="L46" i="61"/>
  <c r="U46" i="61" s="1"/>
  <c r="Q101" i="61" l="1"/>
  <c r="Q118" i="61" s="1"/>
  <c r="N101" i="61"/>
  <c r="N118" i="61" s="1"/>
  <c r="O101" i="61"/>
  <c r="O118" i="61" s="1"/>
  <c r="R101" i="61"/>
  <c r="R118" i="61" s="1"/>
  <c r="U44" i="61"/>
  <c r="U54" i="61" s="1"/>
  <c r="L54" i="61"/>
  <c r="T44" i="61"/>
  <c r="K54" i="61"/>
  <c r="T45" i="61"/>
  <c r="Z47" i="61"/>
  <c r="T46" i="61"/>
  <c r="Z46" i="61" s="1"/>
  <c r="AA46" i="61"/>
  <c r="AA45" i="61"/>
  <c r="AA47" i="61"/>
  <c r="AB40" i="65"/>
  <c r="AC40" i="65"/>
  <c r="R40" i="61"/>
  <c r="O40" i="61"/>
  <c r="N40" i="61"/>
  <c r="Q40" i="61"/>
  <c r="F71" i="61"/>
  <c r="F98" i="61" s="1"/>
  <c r="E71" i="61"/>
  <c r="E98" i="61" s="1"/>
  <c r="C71" i="61"/>
  <c r="C98" i="61" s="1"/>
  <c r="B71" i="61"/>
  <c r="B98" i="61" s="1"/>
  <c r="U71" i="61" l="1"/>
  <c r="T54" i="61"/>
  <c r="Z45" i="61"/>
  <c r="L71" i="61"/>
  <c r="L98" i="61" s="1"/>
  <c r="K71" i="61"/>
  <c r="K98" i="61" s="1"/>
  <c r="U98" i="61"/>
  <c r="AA44" i="61"/>
  <c r="AA54" i="61" s="1"/>
  <c r="Z44" i="6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3" i="61" l="1"/>
  <c r="B101" i="61" s="1"/>
  <c r="Z54" i="61"/>
  <c r="Z71" i="61" s="1"/>
  <c r="Z98" i="61" s="1"/>
  <c r="T71" i="61"/>
  <c r="T98" i="61" s="1"/>
  <c r="I23" i="61"/>
  <c r="N64" i="65"/>
  <c r="M64" i="65"/>
  <c r="F23" i="61"/>
  <c r="E23" i="61"/>
  <c r="H23" i="61"/>
  <c r="J23" i="61"/>
  <c r="G23" i="61"/>
  <c r="C23" i="61"/>
  <c r="C101" i="61" s="1"/>
  <c r="M35" i="65"/>
  <c r="N35" i="65"/>
  <c r="R28" i="63"/>
  <c r="Z28" i="63" s="1"/>
  <c r="V28" i="65"/>
  <c r="W28" i="65"/>
  <c r="AA71" i="61"/>
  <c r="AA98"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B40" i="61" l="1"/>
  <c r="F101" i="61"/>
  <c r="J40" i="61"/>
  <c r="M76" i="65"/>
  <c r="B5" i="46" s="1"/>
  <c r="B8" i="46" s="1"/>
  <c r="V64" i="65"/>
  <c r="N76" i="65"/>
  <c r="C5" i="46" s="1"/>
  <c r="C8" i="46" s="1"/>
  <c r="D6" i="46" s="1"/>
  <c r="W64" i="65"/>
  <c r="J101" i="61"/>
  <c r="J118" i="61" s="1"/>
  <c r="L23" i="61"/>
  <c r="L101" i="61" s="1"/>
  <c r="K23" i="61"/>
  <c r="K101" i="61" s="1"/>
  <c r="V35" i="65"/>
  <c r="W35" i="65"/>
  <c r="T25" i="63"/>
  <c r="C40" i="61"/>
  <c r="AB28" i="65"/>
  <c r="AC28" i="65"/>
  <c r="F40" i="61"/>
  <c r="F13" i="71"/>
  <c r="B118" i="61"/>
  <c r="AC9" i="65"/>
  <c r="H40" i="61"/>
  <c r="H101" i="61"/>
  <c r="H118" i="61" s="1"/>
  <c r="I40" i="61"/>
  <c r="I101" i="61"/>
  <c r="I118" i="61" s="1"/>
  <c r="G40" i="61"/>
  <c r="G101" i="61"/>
  <c r="G118" i="61" s="1"/>
  <c r="E40" i="61"/>
  <c r="E101" i="61"/>
  <c r="E118" i="61" s="1"/>
  <c r="K11" i="47"/>
  <c r="AB9" i="65"/>
  <c r="K18" i="47"/>
  <c r="D51" i="46"/>
  <c r="L26" i="46"/>
  <c r="C118" i="61"/>
  <c r="T9" i="61"/>
  <c r="T23" i="61" s="1"/>
  <c r="T101" i="61" s="1"/>
  <c r="AB45" i="65"/>
  <c r="AB51" i="65" s="1"/>
  <c r="AC45" i="65"/>
  <c r="AC51" i="65" s="1"/>
  <c r="Y6" i="63"/>
  <c r="S9" i="47"/>
  <c r="S11" i="47" s="1"/>
  <c r="D45" i="46"/>
  <c r="S16" i="47"/>
  <c r="S18" i="47" s="1"/>
  <c r="U9" i="61"/>
  <c r="U23"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U101" i="61" l="1"/>
  <c r="AA101" i="61" s="1"/>
  <c r="Z103" i="61"/>
  <c r="Z116" i="61" s="1"/>
  <c r="T116" i="61"/>
  <c r="AC64" i="65"/>
  <c r="AC76" i="65" s="1"/>
  <c r="W76" i="65"/>
  <c r="AB64" i="65"/>
  <c r="AB76" i="65" s="1"/>
  <c r="V76" i="65"/>
  <c r="AC35" i="65"/>
  <c r="AB35" i="65"/>
  <c r="F118" i="61"/>
  <c r="L40" i="61"/>
  <c r="K40" i="61"/>
  <c r="U40" i="61"/>
  <c r="T40" i="61"/>
  <c r="Z101" i="61"/>
  <c r="Z9" i="61"/>
  <c r="Z23" i="61" s="1"/>
  <c r="D7" i="46"/>
  <c r="D5" i="46"/>
  <c r="AA9" i="61"/>
  <c r="AA23" i="61" s="1"/>
  <c r="T28" i="63"/>
  <c r="O26" i="46"/>
  <c r="L118" i="61" l="1"/>
  <c r="Z118" i="61"/>
  <c r="K118" i="61"/>
  <c r="AA40" i="61"/>
  <c r="Z40" i="61"/>
  <c r="D8" i="46"/>
  <c r="AA103" i="61" l="1"/>
  <c r="AA116" i="61" s="1"/>
  <c r="AA118" i="61" s="1"/>
  <c r="U116" i="61"/>
  <c r="U118" i="61" s="1"/>
  <c r="T118" i="61"/>
</calcChain>
</file>

<file path=xl/sharedStrings.xml><?xml version="1.0" encoding="utf-8"?>
<sst xmlns="http://schemas.openxmlformats.org/spreadsheetml/2006/main" count="1128" uniqueCount="398">
  <si>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</si>
  <si>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</si>
  <si>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</si>
  <si>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</si>
  <si>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</si>
  <si>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</si>
  <si>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</si>
  <si>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</si>
  <si>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</si>
  <si>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</si>
  <si>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</si>
  <si>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</si>
  <si>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</si>
  <si>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</si>
  <si>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</si>
  <si>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</si>
  <si>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</si>
  <si>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</si>
  <si>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</si>
  <si>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</si>
  <si>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</si>
  <si>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</si>
  <si>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</si>
  <si>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</si>
  <si>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</si>
  <si>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</si>
  <si>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</si>
  <si>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</si>
  <si>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</si>
  <si>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</si>
  <si>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</si>
  <si>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</si>
  <si>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</si>
  <si>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</si>
  <si>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</si>
  <si>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</si>
  <si>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</si>
  <si>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</si>
  <si>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</si>
  <si>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</si>
  <si>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</si>
  <si>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</si>
  <si>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</si>
  <si>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</si>
  <si>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</si>
  <si>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</si>
  <si>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</si>
  <si>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</si>
  <si>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</si>
  <si>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</si>
  <si>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</si>
  <si>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</si>
  <si>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</si>
  <si>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</si>
  <si>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</si>
  <si>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</si>
  <si>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</si>
  <si>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</si>
  <si>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</si>
  <si>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</si>
  <si>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</si>
  <si>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</si>
  <si>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</si>
  <si>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</si>
  <si>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</si>
  <si>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</si>
  <si>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</si>
  <si>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</si>
  <si>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</si>
  <si>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</si>
  <si>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</si>
  <si>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</si>
  <si>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</si>
  <si>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</si>
  <si>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</si>
  <si>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</si>
  <si>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</si>
  <si>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</si>
  <si>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</si>
  <si>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</si>
  <si>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</si>
  <si>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</si>
  <si>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</si>
  <si>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</si>
  <si>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</si>
  <si>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</si>
  <si>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</si>
  <si>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</si>
  <si>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</si>
  <si>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</si>
  <si>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</si>
  <si>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</si>
  <si>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</si>
  <si>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</si>
  <si>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</si>
  <si>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</si>
  <si>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</si>
  <si>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</si>
  <si>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</si>
  <si>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</si>
  <si>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</si>
  <si>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</si>
  <si>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</si>
  <si>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</si>
  <si>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</si>
  <si>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</si>
  <si>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</si>
  <si>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</si>
  <si>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</si>
  <si>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</si>
  <si>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</si>
  <si>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</si>
  <si>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</si>
  <si>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</si>
  <si>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</si>
  <si>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</si>
  <si>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</si>
  <si>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</si>
  <si>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</si>
  <si>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</si>
  <si>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</si>
  <si>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</si>
  <si>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</si>
  <si>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</si>
  <si>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</si>
  <si>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</si>
  <si>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</si>
  <si>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</si>
  <si>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</si>
  <si>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</si>
  <si>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</si>
  <si>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</si>
  <si>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</si>
  <si>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</si>
  <si>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</si>
  <si>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</si>
  <si>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</si>
  <si>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</si>
  <si>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</si>
  <si>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</si>
  <si>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</si>
  <si>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</si>
  <si>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</si>
  <si>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</si>
  <si>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</si>
  <si>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</si>
  <si>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</si>
  <si>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</si>
  <si>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</si>
  <si>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</si>
  <si>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</si>
  <si>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</si>
  <si>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</si>
  <si>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</si>
  <si>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</si>
  <si>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</si>
  <si>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</si>
  <si>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</si>
  <si>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</si>
  <si>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</si>
  <si>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</si>
  <si>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</si>
  <si>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</si>
  <si>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</si>
  <si>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</si>
  <si>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</si>
  <si>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</si>
  <si>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</si>
  <si>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</si>
  <si>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</si>
  <si>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</si>
  <si>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</si>
  <si>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</si>
  <si>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</si>
  <si>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</si>
  <si>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</si>
  <si>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</si>
  <si>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</si>
  <si>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</si>
  <si>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</si>
  <si>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</si>
  <si>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</si>
  <si>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</si>
  <si>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</si>
  <si>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</si>
  <si>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</si>
  <si>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</si>
  <si>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</si>
  <si>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</si>
  <si>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</si>
  <si>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</si>
  <si>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</si>
  <si>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</si>
  <si>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</si>
  <si>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</si>
  <si>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</si>
  <si>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</si>
  <si>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</si>
  <si>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</si>
  <si>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</si>
  <si>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</si>
  <si>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</si>
  <si>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</si>
  <si>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</si>
  <si>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</si>
  <si>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</si>
  <si>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</si>
  <si>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</si>
  <si>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</si>
  <si>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</si>
  <si>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</si>
  <si>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</si>
  <si>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</si>
  <si>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</si>
  <si>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</si>
  <si>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</si>
  <si>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</si>
  <si>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</si>
  <si>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</si>
  <si>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</si>
  <si>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</si>
  <si>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</si>
  <si>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</si>
  <si>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</si>
  <si>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</si>
  <si>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</si>
  <si>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</si>
  <si>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</si>
  <si>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</si>
  <si>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</si>
  <si>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</si>
  <si>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</si>
  <si>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</si>
  <si>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</si>
  <si>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</si>
  <si>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</si>
  <si>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</si>
  <si>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</si>
  <si>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</si>
  <si>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</si>
  <si>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</si>
  <si>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</si>
  <si>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</si>
  <si>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</si>
  <si>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</si>
  <si>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</si>
  <si>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</si>
  <si>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</si>
  <si>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</si>
  <si>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</si>
  <si>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</si>
  <si>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</si>
  <si>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</si>
  <si>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</si>
  <si>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</si>
  <si>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</si>
  <si>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</si>
  <si>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</si>
  <si>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</si>
  <si>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</si>
  <si>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</si>
  <si>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</si>
  <si>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</si>
  <si>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</si>
  <si>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</si>
  <si>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</si>
  <si>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</si>
  <si>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</si>
  <si>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</si>
  <si>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</si>
  <si>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</si>
  <si>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</si>
  <si>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</si>
  <si>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</si>
  <si>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</si>
  <si>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</si>
  <si>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</si>
  <si>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</si>
  <si>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</si>
  <si>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</si>
  <si>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</si>
  <si>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</si>
  <si>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</si>
  <si>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</si>
  <si>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</si>
  <si>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</si>
  <si>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</si>
  <si>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</si>
  <si>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</si>
  <si>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</si>
  <si>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</si>
  <si>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</si>
  <si>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</si>
  <si>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</si>
  <si>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</si>
  <si>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</si>
  <si>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</si>
  <si>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</si>
  <si>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</si>
  <si>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</si>
  <si>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</si>
  <si>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</si>
  <si>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</si>
  <si>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</si>
  <si>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</si>
  <si>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</si>
  <si>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</si>
  <si>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</si>
  <si>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</si>
  <si>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</si>
  <si>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</si>
  <si>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</si>
  <si>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</si>
  <si>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</si>
  <si>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</si>
  <si>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</si>
  <si>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</si>
  <si>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</si>
  <si>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</si>
  <si>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</si>
  <si>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</si>
  <si>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</si>
  <si>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</si>
  <si>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</si>
  <si>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</si>
  <si>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</si>
  <si>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</si>
  <si>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</si>
  <si>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</si>
  <si>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</si>
  <si>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</si>
  <si>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</si>
  <si>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</si>
  <si>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</si>
  <si>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</si>
  <si>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</si>
  <si>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</si>
  <si>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</si>
  <si>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</si>
  <si>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</si>
  <si>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</si>
  <si>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</si>
  <si>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</si>
  <si>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</si>
  <si>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</si>
  <si>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</si>
  <si>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</si>
  <si>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</si>
  <si>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</si>
  <si>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</si>
  <si>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</si>
  <si>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</si>
  <si>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</si>
  <si>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</si>
  <si>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</si>
  <si>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</si>
  <si>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</si>
  <si>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</si>
  <si>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</si>
  <si>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</si>
  <si>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</si>
  <si>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</si>
  <si>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</si>
  <si>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</si>
  <si>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</si>
  <si>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</si>
  <si>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</si>
  <si>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</si>
  <si>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</si>
  <si>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</si>
  <si>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</si>
  <si>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</si>
  <si>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</si>
  <si>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</si>
  <si>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</si>
  <si>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</si>
  <si>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</si>
  <si>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</si>
  <si>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</si>
  <si>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</si>
  <si>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</si>
  <si>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</si>
  <si>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</si>
  <si>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</si>
  <si>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</si>
  <si>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</si>
  <si>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</si>
  <si>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</si>
  <si>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</si>
  <si>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r>
      <rPr>
        <b/>
        <i/>
        <sz val="11"/>
        <color rgb="FF000000"/>
        <rFont val="Arial"/>
        <family val="2"/>
      </rPr>
      <t>ADI</t>
    </r>
    <r>
      <rPr>
        <b/>
        <sz val="11"/>
        <color indexed="8"/>
        <rFont val="Arial"/>
        <family val="2"/>
      </rPr>
      <t xml:space="preserve"> 2024 Total</t>
    </r>
  </si>
  <si>
    <t>SRP, TI &amp; ADI 2024 Total</t>
  </si>
  <si>
    <t>Other</t>
  </si>
  <si>
    <t>New Jersey Cumulative Solar Installations</t>
  </si>
  <si>
    <t>SRP, TI &amp; ADI Programs by County as of</t>
  </si>
  <si>
    <t>Capacity (kW)</t>
  </si>
  <si>
    <t>Total of All Projects               as 12/31/2024 (kW)</t>
  </si>
  <si>
    <t>Previously Reported through 11/30/2024</t>
  </si>
  <si>
    <t>Difference between  11/30/2024 and 12/31/2024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</si>
</sst>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25">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167" fontId="31" fillId="2" borderId="1" xfId="6" quotePrefix="1" applyNumberFormat="1" applyFont="1" applyFill="1" applyBorder="1" applyAlignment="1">
      <alignment horizont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67" fontId="52" fillId="53"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4" borderId="0" xfId="0" applyFont="1" applyFill="1"/>
    <xf numFmtId="0" fontId="0" fillId="54"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3" fontId="53" fillId="0" borderId="0" xfId="3" applyNumberFormat="1" applyFont="1"/>
    <xf numFmtId="3" fontId="31" fillId="0" borderId="0" xfId="9" applyNumberFormat="1" applyFont="1" applyFill="1" applyBorder="1" applyAlignment="1">
      <alignment horizontal="right" vertical="center" wrapText="1"/>
    </xf>
    <xf numFmtId="14" fontId="85" fillId="0" borderId="0" xfId="3" applyNumberFormat="1" applyFont="1" applyAlignment="1">
      <alignment vertical="center"/>
    </xf>
    <xf numFmtId="3" fontId="34" fillId="2" borderId="0" xfId="3" applyNumberFormat="1" applyFont="1" applyFill="1" applyAlignment="1">
      <alignment vertical="center"/>
    </xf>
    <xf numFmtId="3" fontId="34" fillId="0" borderId="0" xfId="3" applyNumberFormat="1" applyFont="1" applyAlignment="1">
      <alignment horizontal="center" vertical="center"/>
    </xf>
    <xf numFmtId="0" fontId="31" fillId="0" borderId="0" xfId="3" applyAlignment="1">
      <alignment horizontal="right"/>
    </xf>
    <xf numFmtId="0" fontId="31" fillId="0" borderId="0" xfId="3" quotePrefix="1"/>
    <xf numFmtId="3" fontId="31" fillId="0" borderId="0" xfId="3" applyNumberFormat="1" applyAlignment="1">
      <alignment horizontal="center" vertical="center"/>
    </xf>
    <xf numFmtId="3" fontId="43" fillId="0" borderId="1" xfId="0" applyNumberFormat="1" applyFont="1" applyBorder="1" applyAlignment="1">
      <alignment horizontal="right"/>
    </xf>
    <xf numFmtId="3" fontId="36" fillId="0" borderId="0" xfId="9" applyNumberFormat="1" applyFont="1" applyFill="1" applyBorder="1" applyAlignment="1">
      <alignment horizontal="right" vertical="center" wrapText="1"/>
    </xf>
    <xf numFmtId="0" fontId="36" fillId="0" borderId="0" xfId="9" applyNumberFormat="1" applyFont="1" applyFill="1" applyBorder="1" applyAlignment="1">
      <alignment horizontal="right" vertical="center" wrapText="1"/>
    </xf>
    <xf numFmtId="3" fontId="31" fillId="0" borderId="0" xfId="3" applyNumberFormat="1" applyAlignment="1">
      <alignment horizontal="right" vertical="center" wrapText="1"/>
    </xf>
    <xf numFmtId="0" fontId="36" fillId="45" borderId="10" xfId="4" applyFont="1" applyFill="1" applyBorder="1" applyAlignment="1">
      <alignment horizontal="left" wrapText="1"/>
    </xf>
    <xf numFmtId="0" fontId="36" fillId="45" borderId="1" xfId="4" applyFont="1" applyFill="1" applyBorder="1" applyAlignment="1">
      <alignment horizontal="left" wrapText="1"/>
    </xf>
    <xf numFmtId="3" fontId="31" fillId="0" borderId="0" xfId="3" quotePrefix="1" applyNumberFormat="1" applyAlignment="1">
      <alignment horizontal="center" vertical="center" wrapText="1"/>
    </xf>
    <xf numFmtId="4" fontId="31" fillId="0" borderId="0" xfId="3" applyNumberFormat="1" applyAlignment="1">
      <alignment horizontal="center" vertical="center" wrapText="1"/>
    </xf>
    <xf numFmtId="3" fontId="54" fillId="0" borderId="0" xfId="3" applyNumberFormat="1" applyFont="1" applyAlignment="1">
      <alignment horizontal="center" vertical="center" wrapText="1"/>
    </xf>
    <xf numFmtId="14" fontId="85" fillId="45" borderId="0" xfId="3" applyNumberFormat="1" applyFont="1" applyFill="1" applyAlignment="1">
      <alignment horizontal="left" vertical="center"/>
    </xf>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4" fillId="4" borderId="1" xfId="3" applyFont="1" applyFill="1" applyBorder="1" applyAlignment="1">
      <alignment horizontal="center" vertical="center"/>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wrapText="1"/>
    </xf>
    <xf numFmtId="0" fontId="50" fillId="0" borderId="3" xfId="3" applyFont="1" applyBorder="1" applyAlignment="1">
      <alignment horizontal="center" wrapText="1"/>
    </xf>
    <xf numFmtId="0" fontId="34" fillId="0" borderId="0" xfId="3" applyFont="1" applyAlignment="1">
      <alignment horizontal="center" wrapText="1"/>
    </xf>
    <xf numFmtId="0" fontId="34" fillId="0" borderId="3" xfId="3" applyFont="1" applyBorder="1" applyAlignment="1">
      <alignment horizontal="center" wrapText="1"/>
    </xf>
    <xf numFmtId="0" fontId="50" fillId="4" borderId="1" xfId="3" applyFont="1" applyFill="1" applyBorder="1" applyAlignment="1">
      <alignment horizontal="center" vertic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89" fillId="0" borderId="0" xfId="3" applyFont="1" applyAlignment="1">
      <alignment horizontal="center" wrapText="1"/>
    </xf>
    <xf numFmtId="0" fontId="89" fillId="0" borderId="3" xfId="3" applyFont="1" applyBorder="1" applyAlignment="1">
      <alignment horizont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86" fillId="45" borderId="0" xfId="3" applyFont="1" applyFill="1" applyAlignment="1">
      <alignment horizontal="right" vertical="top"/>
    </xf>
    <xf numFmtId="14" fontId="85" fillId="45" borderId="0" xfId="3" applyNumberFormat="1" applyFont="1" applyFill="1" applyAlignment="1">
      <alignment horizontal="left" vertical="top"/>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5" fillId="45" borderId="0" xfId="3" applyFont="1" applyFill="1" applyAlignment="1">
      <alignment vertical="top"/>
    </xf>
    <xf numFmtId="0" fontId="87" fillId="45" borderId="0" xfId="0" applyFont="1" applyFill="1" applyAlignment="1">
      <alignment horizontal="left" vertical="center"/>
    </xf>
    <xf numFmtId="0" fontId="47" fillId="5" borderId="1" xfId="3" applyFont="1" applyFill="1" applyBorder="1" applyAlignment="1">
      <alignment horizontal="center"/>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45" borderId="5" xfId="3" applyNumberFormat="1" applyFill="1" applyBorder="1" applyAlignment="1">
      <alignment horizontal="center" vertical="center"/>
    </xf>
    <xf numFmtId="164" fontId="31" fillId="45"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85" fillId="45" borderId="0" xfId="10" applyFont="1" applyFill="1" applyAlignment="1">
      <alignment horizontal="righ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45" borderId="0" xfId="2" applyFont="1" applyFill="1" applyAlignment="1">
      <alignment horizontal="left" vertical="top"/>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32" fillId="2" borderId="0" xfId="2" applyFont="1" applyFill="1" applyAlignment="1">
      <alignment horizontal="left" vertical="center"/>
    </xf>
    <xf numFmtId="0" fontId="34" fillId="5" borderId="1"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47" fillId="3" borderId="1" xfId="2" applyFont="1" applyFill="1" applyBorder="1" applyAlignment="1">
      <alignment horizontal="center" vertical="center"/>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85" fillId="45" borderId="0" xfId="2" applyFont="1" applyFill="1" applyAlignment="1">
      <alignment vertical="center"/>
    </xf>
    <xf numFmtId="0" fontId="85" fillId="45" borderId="0" xfId="2" applyFont="1" applyFill="1" applyAlignment="1">
      <alignment horizontal="left" vertical="center"/>
    </xf>
    <xf numFmtId="0" fontId="85" fillId="45" borderId="0" xfId="3" applyFont="1" applyFill="1" applyAlignment="1">
      <alignment horizontal="center"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354211</xdr:colOff>
      <xdr:row>37</xdr:row>
      <xdr:rowOff>32658</xdr:rowOff>
    </xdr:to>
    <xdr:pic>
      <xdr:nvPicPr>
        <xdr:cNvPr id="2" name="Picture 1">
          <a:extLst>
            <a:ext uri="{FF2B5EF4-FFF2-40B4-BE49-F238E27FC236}">
              <a16:creationId xmlns:a16="http://schemas.microsoft.com/office/drawing/2014/main" id="{BD6EEF2F-13E7-F1D2-F158-9DC516EE2934}"/>
            </a:ext>
          </a:extLst>
        </xdr:cNvPr>
        <xdr:cNvPicPr>
          <a:picLocks noChangeAspect="1"/>
        </xdr:cNvPicPr>
      </xdr:nvPicPr>
      <xdr:blipFill>
        <a:blip xmlns:r="http://schemas.openxmlformats.org/officeDocument/2006/relationships" r:embed="rId1"/>
        <a:stretch>
          <a:fillRect/>
        </a:stretch>
      </xdr:blipFill>
      <xdr:spPr>
        <a:xfrm>
          <a:off x="0" y="0"/>
          <a:ext cx="20209754" cy="6074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81"/>
  <sheetViews>
    <sheetView showGridLines="0" tabSelected="1" zoomScale="75" zoomScaleNormal="75"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523" t="s">
        <v>323</v>
      </c>
      <c r="H1" s="523"/>
      <c r="I1" s="523"/>
      <c r="J1" s="523"/>
      <c r="K1" s="523"/>
      <c r="L1" s="523"/>
      <c r="M1" s="453">
        <v>45657</v>
      </c>
      <c r="N1" s="317" t="s">
        <v>293</v>
      </c>
      <c r="O1" s="316"/>
      <c r="P1" s="315"/>
      <c r="Q1" s="351"/>
      <c r="R1" s="202"/>
      <c r="S1" s="203"/>
      <c r="T1" s="203"/>
      <c r="U1" s="128"/>
      <c r="V1" s="390"/>
      <c r="W1" s="391"/>
      <c r="X1" s="129"/>
      <c r="Y1" s="292"/>
      <c r="Z1" s="292"/>
      <c r="AA1" s="129"/>
      <c r="AB1" s="129"/>
      <c r="AC1" s="129"/>
      <c r="AD1" s="129"/>
      <c r="AE1" s="129"/>
      <c r="AF1" s="129"/>
    </row>
    <row r="2" spans="1:32" ht="22.25" customHeight="1" x14ac:dyDescent="0.35">
      <c r="B2" s="319" t="s">
        <v>322</v>
      </c>
      <c r="C2" s="318"/>
      <c r="D2" s="318"/>
      <c r="E2" s="318"/>
      <c r="F2" s="318"/>
      <c r="G2" s="318"/>
      <c r="H2" s="318"/>
      <c r="I2" s="318"/>
      <c r="J2" s="318"/>
      <c r="K2" s="318"/>
      <c r="L2" s="318"/>
      <c r="M2" s="318"/>
      <c r="N2" s="318"/>
      <c r="O2" s="318"/>
      <c r="P2" s="318"/>
      <c r="Q2" s="318"/>
      <c r="R2" s="318"/>
      <c r="S2" s="318"/>
      <c r="T2" s="315"/>
      <c r="V2" s="296"/>
      <c r="W2" s="296"/>
      <c r="X2" s="296"/>
      <c r="Y2" s="507" t="s">
        <v>396</v>
      </c>
      <c r="Z2" s="507"/>
      <c r="AB2" s="509" t="s">
        <v>397</v>
      </c>
      <c r="AC2" s="509"/>
    </row>
    <row r="3" spans="1:32" ht="18" x14ac:dyDescent="0.35">
      <c r="B3" s="314"/>
      <c r="V3" s="296"/>
      <c r="W3" s="296"/>
      <c r="X3" s="296"/>
      <c r="Y3" s="507"/>
      <c r="Z3" s="507"/>
      <c r="AB3" s="509"/>
      <c r="AC3" s="509"/>
    </row>
    <row r="4" spans="1:32" s="50" customFormat="1" ht="14.4" customHeight="1" x14ac:dyDescent="0.25">
      <c r="A4" s="332"/>
      <c r="B4" s="487"/>
      <c r="C4" s="6"/>
      <c r="D4" s="504" t="s">
        <v>73</v>
      </c>
      <c r="E4" s="504"/>
      <c r="F4" s="6"/>
      <c r="G4" s="513" t="s">
        <v>9</v>
      </c>
      <c r="H4" s="514"/>
      <c r="I4" s="517" t="s">
        <v>9</v>
      </c>
      <c r="J4" s="518"/>
      <c r="K4" s="519" t="s">
        <v>9</v>
      </c>
      <c r="L4" s="518"/>
      <c r="M4" s="515" t="s">
        <v>9</v>
      </c>
      <c r="N4" s="516"/>
      <c r="O4" s="6"/>
      <c r="P4" s="504" t="s">
        <v>72</v>
      </c>
      <c r="Q4" s="504"/>
      <c r="R4" s="6"/>
      <c r="S4" s="504" t="s">
        <v>299</v>
      </c>
      <c r="T4" s="504"/>
      <c r="U4" s="6"/>
      <c r="V4" s="524" t="s">
        <v>395</v>
      </c>
      <c r="W4" s="525"/>
      <c r="X4" s="333"/>
      <c r="Y4" s="508"/>
      <c r="Z4" s="508"/>
      <c r="AB4" s="510"/>
      <c r="AC4" s="510"/>
    </row>
    <row r="5" spans="1:32" s="4" customFormat="1" ht="14.5" x14ac:dyDescent="0.25">
      <c r="A5" s="87"/>
      <c r="B5" s="485"/>
      <c r="C5" s="6"/>
      <c r="D5" s="504"/>
      <c r="E5" s="504"/>
      <c r="F5" s="6"/>
      <c r="G5" s="528" t="s">
        <v>69</v>
      </c>
      <c r="H5" s="529"/>
      <c r="I5" s="505" t="s">
        <v>70</v>
      </c>
      <c r="J5" s="506"/>
      <c r="K5" s="520" t="s">
        <v>71</v>
      </c>
      <c r="L5" s="506"/>
      <c r="M5" s="530" t="s">
        <v>67</v>
      </c>
      <c r="N5" s="531"/>
      <c r="O5" s="6"/>
      <c r="P5" s="504"/>
      <c r="Q5" s="504"/>
      <c r="R5" s="6"/>
      <c r="S5" s="504"/>
      <c r="T5" s="504"/>
      <c r="U5" s="6"/>
      <c r="V5" s="526"/>
      <c r="W5" s="527"/>
      <c r="X5" s="297"/>
      <c r="Y5" s="511" t="s">
        <v>7</v>
      </c>
      <c r="Z5" s="511" t="s">
        <v>66</v>
      </c>
      <c r="AB5" s="503" t="s">
        <v>7</v>
      </c>
      <c r="AC5" s="503" t="s">
        <v>66</v>
      </c>
    </row>
    <row r="6" spans="1:32" s="3" customFormat="1" ht="29.4" customHeight="1" x14ac:dyDescent="0.25">
      <c r="A6" s="89">
        <v>40909</v>
      </c>
      <c r="B6" s="488"/>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11"/>
      <c r="Z6" s="511"/>
      <c r="AB6" s="503"/>
      <c r="AC6" s="503"/>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26"/>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ref="V32" si="8">SUM(D32+M32+P32+S32)</f>
        <v>0</v>
      </c>
      <c r="W32" s="327">
        <f t="shared" ref="W32" si="9">SUM(E32+N32+Q32+T32)</f>
        <v>0</v>
      </c>
      <c r="X32" s="5"/>
      <c r="Y32" s="301">
        <v>0</v>
      </c>
      <c r="Z32" s="301">
        <v>0</v>
      </c>
      <c r="AB32" s="328">
        <f t="shared" ref="AB32" si="10">V32-Y32</f>
        <v>0</v>
      </c>
      <c r="AC32" s="329">
        <f t="shared" ref="AC32" si="11">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0"/>
      <c r="X34" s="295"/>
      <c r="Y34" s="53"/>
      <c r="Z34" s="53"/>
      <c r="AB34" s="46"/>
      <c r="AC34" s="46"/>
    </row>
    <row r="35" spans="1:41" s="212" customFormat="1" ht="14.5" x14ac:dyDescent="0.25">
      <c r="A35" s="330"/>
      <c r="B35" s="345" t="s">
        <v>310</v>
      </c>
      <c r="C35" s="211"/>
      <c r="D35" s="346">
        <f>SUM(D9:D33)</f>
        <v>122176</v>
      </c>
      <c r="E35" s="346">
        <f>SUM(E9:E33)</f>
        <v>1023466.1249999998</v>
      </c>
      <c r="F35" s="211"/>
      <c r="G35" s="347">
        <f t="shared" ref="G35:N35" si="12">SUM(G9:G33)</f>
        <v>4397</v>
      </c>
      <c r="H35" s="347">
        <f t="shared" si="12"/>
        <v>140683.522</v>
      </c>
      <c r="I35" s="347">
        <f t="shared" si="12"/>
        <v>2429</v>
      </c>
      <c r="J35" s="347">
        <f t="shared" si="12"/>
        <v>781027.83299999998</v>
      </c>
      <c r="K35" s="347">
        <f t="shared" si="12"/>
        <v>276</v>
      </c>
      <c r="L35" s="347">
        <f t="shared" si="12"/>
        <v>675486.62399999995</v>
      </c>
      <c r="M35" s="346">
        <f t="shared" si="12"/>
        <v>7102</v>
      </c>
      <c r="N35" s="346">
        <f t="shared" si="12"/>
        <v>1597197.9789999998</v>
      </c>
      <c r="O35" s="211"/>
      <c r="P35" s="346">
        <f>SUM(P9:P33)</f>
        <v>179</v>
      </c>
      <c r="Q35" s="346">
        <f>SUM(Q9:Q33)</f>
        <v>714745.48499999999</v>
      </c>
      <c r="R35" s="211"/>
      <c r="S35" s="348"/>
      <c r="T35" s="348"/>
      <c r="U35" s="211"/>
      <c r="V35" s="346">
        <f>SUM(V9:V33)</f>
        <v>129457</v>
      </c>
      <c r="W35" s="346">
        <f>SUM(W9:W33)</f>
        <v>3335409.5890000002</v>
      </c>
      <c r="X35" s="8"/>
      <c r="Y35" s="395">
        <f>SUM(Y9:Y33)</f>
        <v>129457</v>
      </c>
      <c r="Z35" s="395">
        <f>SUM(Z9:Z33)</f>
        <v>3335409.5890000002</v>
      </c>
      <c r="AB35" s="393">
        <f>SUM(AB9:AB33)</f>
        <v>0</v>
      </c>
      <c r="AC35" s="393">
        <f>SUM(AC9:AC33)</f>
        <v>0</v>
      </c>
      <c r="AE35" s="50"/>
      <c r="AF35" s="50"/>
      <c r="AG35" s="50"/>
      <c r="AH35" s="50"/>
      <c r="AI35" s="50"/>
      <c r="AJ35" s="50"/>
      <c r="AK35" s="50"/>
      <c r="AL35" s="50"/>
      <c r="AM35" s="50"/>
      <c r="AN35" s="50"/>
      <c r="AO35" s="50"/>
    </row>
    <row r="36" spans="1:41" s="50" customFormat="1" ht="6.65" customHeight="1" x14ac:dyDescent="0.25">
      <c r="A36" s="332"/>
      <c r="B36" s="413"/>
      <c r="C36" s="211"/>
      <c r="D36" s="350"/>
      <c r="E36" s="350"/>
      <c r="F36" s="211"/>
      <c r="G36" s="350"/>
      <c r="H36" s="350"/>
      <c r="I36" s="350"/>
      <c r="J36" s="350"/>
      <c r="K36" s="350"/>
      <c r="L36" s="350"/>
      <c r="M36" s="350"/>
      <c r="N36" s="350"/>
      <c r="O36" s="211"/>
      <c r="P36" s="350"/>
      <c r="Q36" s="350"/>
      <c r="R36" s="211"/>
      <c r="S36" s="350"/>
      <c r="T36" s="350"/>
      <c r="U36" s="211"/>
      <c r="V36" s="350"/>
      <c r="W36" s="350"/>
      <c r="X36" s="333"/>
      <c r="Y36" s="414"/>
      <c r="Z36" s="414"/>
      <c r="AB36" s="415"/>
      <c r="AC36" s="415"/>
    </row>
    <row r="37" spans="1:41" s="50" customFormat="1" ht="14.5" x14ac:dyDescent="0.25">
      <c r="A37" s="332"/>
      <c r="B37" s="413"/>
      <c r="C37" s="211"/>
      <c r="D37" s="512" t="s">
        <v>352</v>
      </c>
      <c r="E37" s="512"/>
      <c r="F37" s="512"/>
      <c r="G37" s="512"/>
      <c r="H37" s="512"/>
      <c r="I37" s="512"/>
      <c r="J37" s="512"/>
      <c r="K37" s="512"/>
      <c r="L37" s="512"/>
      <c r="M37" s="512"/>
      <c r="N37" s="512"/>
      <c r="O37" s="512"/>
      <c r="P37" s="512"/>
      <c r="Q37" s="512"/>
      <c r="R37" s="512"/>
      <c r="S37" s="512"/>
      <c r="T37" s="512"/>
      <c r="U37" s="211"/>
      <c r="V37" s="350"/>
      <c r="W37" s="350"/>
      <c r="X37" s="333"/>
      <c r="Y37" s="414"/>
      <c r="Z37" s="414"/>
      <c r="AB37" s="415"/>
      <c r="AC37" s="415"/>
      <c r="AE37" s="424"/>
      <c r="AF37" s="425"/>
    </row>
    <row r="38" spans="1:41" s="50" customFormat="1" ht="14.5" x14ac:dyDescent="0.25">
      <c r="A38" s="332"/>
      <c r="B38" s="413"/>
      <c r="C38" s="211"/>
      <c r="D38" s="512" t="s">
        <v>353</v>
      </c>
      <c r="E38" s="512"/>
      <c r="F38" s="512"/>
      <c r="G38" s="512"/>
      <c r="H38" s="512"/>
      <c r="I38" s="512"/>
      <c r="J38" s="512"/>
      <c r="K38" s="512"/>
      <c r="L38" s="512"/>
      <c r="M38" s="512"/>
      <c r="N38" s="512"/>
      <c r="O38" s="512"/>
      <c r="P38" s="512"/>
      <c r="Q38" s="512"/>
      <c r="R38" s="512"/>
      <c r="S38" s="512"/>
      <c r="T38" s="512"/>
      <c r="U38" s="211"/>
      <c r="V38" s="350"/>
      <c r="W38" s="350"/>
      <c r="X38" s="333"/>
      <c r="Y38" s="414"/>
      <c r="Z38" s="414"/>
      <c r="AB38" s="415"/>
      <c r="AC38" s="415"/>
      <c r="AE38" s="424"/>
      <c r="AF38" s="425"/>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3">SUM(G40+I40+K40)</f>
        <v>0</v>
      </c>
      <c r="N40" s="325">
        <f t="shared" ref="N40:N49" si="14">SUM(H40+J40+L40)</f>
        <v>0</v>
      </c>
      <c r="O40" s="336"/>
      <c r="P40" s="326">
        <v>0</v>
      </c>
      <c r="Q40" s="326">
        <v>0</v>
      </c>
      <c r="R40" s="336"/>
      <c r="S40" s="326">
        <v>0</v>
      </c>
      <c r="T40" s="326">
        <v>0</v>
      </c>
      <c r="U40" s="336"/>
      <c r="V40" s="298">
        <f t="shared" ref="V40:V49" si="15">SUM(D40+M40+P40+S40)</f>
        <v>0</v>
      </c>
      <c r="W40" s="399">
        <f t="shared" ref="W40:W49" si="16">SUM(E40+N40+Q40+T40)</f>
        <v>0</v>
      </c>
      <c r="Y40" s="476">
        <v>0</v>
      </c>
      <c r="Z40" s="477">
        <v>0</v>
      </c>
      <c r="AB40" s="328">
        <f t="shared" ref="AB40:AB49" si="17">V40-Y40</f>
        <v>0</v>
      </c>
      <c r="AC40" s="339">
        <f t="shared" ref="AC40:AC49" si="18">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3"/>
        <v>0</v>
      </c>
      <c r="N41" s="325">
        <f t="shared" si="14"/>
        <v>0</v>
      </c>
      <c r="O41" s="336"/>
      <c r="P41" s="326">
        <v>0</v>
      </c>
      <c r="Q41" s="326">
        <v>0</v>
      </c>
      <c r="R41" s="336"/>
      <c r="S41" s="326">
        <v>0</v>
      </c>
      <c r="T41" s="326">
        <v>0</v>
      </c>
      <c r="U41" s="336"/>
      <c r="V41" s="298">
        <f t="shared" si="15"/>
        <v>6</v>
      </c>
      <c r="W41" s="399">
        <f t="shared" si="16"/>
        <v>45.16</v>
      </c>
      <c r="Y41" s="476">
        <v>6</v>
      </c>
      <c r="Z41" s="477">
        <v>45.16</v>
      </c>
      <c r="AB41" s="328">
        <f t="shared" si="17"/>
        <v>0</v>
      </c>
      <c r="AC41" s="339">
        <f t="shared" si="18"/>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3"/>
        <v>0</v>
      </c>
      <c r="N42" s="325">
        <f t="shared" si="14"/>
        <v>0</v>
      </c>
      <c r="O42" s="336"/>
      <c r="P42" s="326">
        <v>0</v>
      </c>
      <c r="Q42" s="326">
        <v>0</v>
      </c>
      <c r="R42" s="336"/>
      <c r="S42" s="326">
        <v>0</v>
      </c>
      <c r="T42" s="326">
        <v>0</v>
      </c>
      <c r="U42" s="336"/>
      <c r="V42" s="298">
        <f t="shared" si="15"/>
        <v>5</v>
      </c>
      <c r="W42" s="399">
        <f t="shared" si="16"/>
        <v>67.989999999999995</v>
      </c>
      <c r="Y42" s="476">
        <v>5</v>
      </c>
      <c r="Z42" s="477">
        <v>67.989999999999995</v>
      </c>
      <c r="AB42" s="328">
        <f t="shared" si="17"/>
        <v>0</v>
      </c>
      <c r="AC42" s="339">
        <f t="shared" si="18"/>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3"/>
        <v>0</v>
      </c>
      <c r="N43" s="325">
        <f t="shared" si="14"/>
        <v>0</v>
      </c>
      <c r="O43" s="336"/>
      <c r="P43" s="326">
        <v>1</v>
      </c>
      <c r="Q43" s="326">
        <v>232.56</v>
      </c>
      <c r="R43" s="336"/>
      <c r="S43" s="326">
        <v>0</v>
      </c>
      <c r="T43" s="326">
        <v>0</v>
      </c>
      <c r="U43" s="336"/>
      <c r="V43" s="298">
        <f t="shared" si="15"/>
        <v>73</v>
      </c>
      <c r="W43" s="399">
        <f t="shared" si="16"/>
        <v>1152.4000000000001</v>
      </c>
      <c r="Y43" s="476">
        <v>73</v>
      </c>
      <c r="Z43" s="477">
        <v>1152.4000000000001</v>
      </c>
      <c r="AB43" s="328">
        <f t="shared" si="17"/>
        <v>0</v>
      </c>
      <c r="AC43" s="339">
        <f t="shared" si="18"/>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3"/>
        <v>9</v>
      </c>
      <c r="N44" s="325">
        <f t="shared" si="14"/>
        <v>3037.73</v>
      </c>
      <c r="O44" s="336"/>
      <c r="P44" s="326">
        <v>0</v>
      </c>
      <c r="Q44" s="326">
        <v>0</v>
      </c>
      <c r="R44" s="336"/>
      <c r="S44" s="326">
        <v>0</v>
      </c>
      <c r="T44" s="326">
        <v>0</v>
      </c>
      <c r="U44" s="336"/>
      <c r="V44" s="298">
        <f t="shared" si="15"/>
        <v>44</v>
      </c>
      <c r="W44" s="399">
        <f t="shared" si="16"/>
        <v>3360.94</v>
      </c>
      <c r="Y44" s="476">
        <v>44</v>
      </c>
      <c r="Z44" s="477">
        <v>3360.94</v>
      </c>
      <c r="AB44" s="328">
        <f t="shared" si="17"/>
        <v>0</v>
      </c>
      <c r="AC44" s="339">
        <f t="shared" si="18"/>
        <v>0</v>
      </c>
    </row>
    <row r="45" spans="1:41" s="3" customFormat="1" ht="14.5" x14ac:dyDescent="0.25">
      <c r="A45" s="89"/>
      <c r="B45" s="411">
        <v>2020</v>
      </c>
      <c r="C45" s="341"/>
      <c r="D45" s="325">
        <v>7509</v>
      </c>
      <c r="E45" s="325">
        <v>64916.36</v>
      </c>
      <c r="F45" s="336"/>
      <c r="G45" s="325">
        <v>158</v>
      </c>
      <c r="H45" s="325">
        <v>5244.3</v>
      </c>
      <c r="I45" s="325">
        <v>130</v>
      </c>
      <c r="J45" s="325">
        <v>49278.86</v>
      </c>
      <c r="K45" s="325">
        <v>17</v>
      </c>
      <c r="L45" s="325">
        <v>43007.12</v>
      </c>
      <c r="M45" s="325">
        <f t="shared" si="13"/>
        <v>305</v>
      </c>
      <c r="N45" s="325">
        <f t="shared" si="14"/>
        <v>97530.28</v>
      </c>
      <c r="O45" s="336"/>
      <c r="P45" s="325">
        <v>4</v>
      </c>
      <c r="Q45" s="325">
        <v>21016.080000000002</v>
      </c>
      <c r="R45" s="336"/>
      <c r="S45" s="325">
        <v>0</v>
      </c>
      <c r="T45" s="325">
        <v>0</v>
      </c>
      <c r="U45" s="336"/>
      <c r="V45" s="298">
        <f t="shared" si="15"/>
        <v>7818</v>
      </c>
      <c r="W45" s="399">
        <f t="shared" si="16"/>
        <v>183462.72000000003</v>
      </c>
      <c r="Y45" s="476">
        <v>7818</v>
      </c>
      <c r="Z45" s="477">
        <v>183462.72000000003</v>
      </c>
      <c r="AB45" s="343">
        <f t="shared" si="17"/>
        <v>0</v>
      </c>
      <c r="AC45" s="388">
        <f t="shared" si="18"/>
        <v>0</v>
      </c>
      <c r="AD45" s="502"/>
      <c r="AE45" s="502"/>
    </row>
    <row r="46" spans="1:41" s="3" customFormat="1" ht="14.5" x14ac:dyDescent="0.25">
      <c r="A46" s="89">
        <v>42736</v>
      </c>
      <c r="B46" s="320">
        <v>2021</v>
      </c>
      <c r="C46" s="321"/>
      <c r="D46" s="322">
        <v>13940</v>
      </c>
      <c r="E46" s="323">
        <v>126878.34</v>
      </c>
      <c r="F46" s="321"/>
      <c r="G46" s="324">
        <v>260</v>
      </c>
      <c r="H46" s="323">
        <v>11282.36</v>
      </c>
      <c r="I46" s="324">
        <v>217</v>
      </c>
      <c r="J46" s="323">
        <v>69354.41</v>
      </c>
      <c r="K46" s="324">
        <v>23</v>
      </c>
      <c r="L46" s="323">
        <v>58031.1</v>
      </c>
      <c r="M46" s="325">
        <f t="shared" si="13"/>
        <v>500</v>
      </c>
      <c r="N46" s="325">
        <f t="shared" si="14"/>
        <v>138667.87</v>
      </c>
      <c r="O46" s="321"/>
      <c r="P46" s="324">
        <v>3</v>
      </c>
      <c r="Q46" s="323">
        <v>33581.07</v>
      </c>
      <c r="R46" s="321"/>
      <c r="S46" s="326">
        <v>14</v>
      </c>
      <c r="T46" s="326">
        <v>31540.98</v>
      </c>
      <c r="U46" s="321"/>
      <c r="V46" s="327">
        <f t="shared" si="15"/>
        <v>14457</v>
      </c>
      <c r="W46" s="327">
        <f t="shared" si="16"/>
        <v>330668.25999999995</v>
      </c>
      <c r="X46" s="5"/>
      <c r="Y46" s="338">
        <v>14457</v>
      </c>
      <c r="Z46" s="338">
        <v>330668.25999999995</v>
      </c>
      <c r="AB46" s="328">
        <f t="shared" si="17"/>
        <v>0</v>
      </c>
      <c r="AC46" s="329">
        <f t="shared" si="18"/>
        <v>0</v>
      </c>
      <c r="AD46" s="448"/>
      <c r="AE46" s="448"/>
    </row>
    <row r="47" spans="1:41" s="3" customFormat="1" ht="14.5" x14ac:dyDescent="0.25">
      <c r="A47" s="89">
        <v>42736</v>
      </c>
      <c r="B47" s="320">
        <v>2022</v>
      </c>
      <c r="C47" s="321"/>
      <c r="D47" s="322">
        <v>1713</v>
      </c>
      <c r="E47" s="323">
        <v>16160.43</v>
      </c>
      <c r="F47" s="321"/>
      <c r="G47" s="324">
        <v>304</v>
      </c>
      <c r="H47" s="323">
        <v>13001.17</v>
      </c>
      <c r="I47" s="324">
        <v>373</v>
      </c>
      <c r="J47" s="323">
        <v>131877.48000000001</v>
      </c>
      <c r="K47" s="324">
        <v>49</v>
      </c>
      <c r="L47" s="323">
        <v>106576.34</v>
      </c>
      <c r="M47" s="325">
        <f t="shared" si="13"/>
        <v>726</v>
      </c>
      <c r="N47" s="325">
        <f t="shared" si="14"/>
        <v>251454.99000000002</v>
      </c>
      <c r="O47" s="321"/>
      <c r="P47" s="324">
        <v>3</v>
      </c>
      <c r="Q47" s="323">
        <v>19826.060000000001</v>
      </c>
      <c r="R47" s="321"/>
      <c r="S47" s="326">
        <v>7</v>
      </c>
      <c r="T47" s="326">
        <v>13082.14</v>
      </c>
      <c r="U47" s="321"/>
      <c r="V47" s="327">
        <f t="shared" si="15"/>
        <v>2449</v>
      </c>
      <c r="W47" s="327">
        <f t="shared" si="16"/>
        <v>300523.62000000005</v>
      </c>
      <c r="X47" s="5"/>
      <c r="Y47" s="338">
        <v>2449</v>
      </c>
      <c r="Z47" s="338">
        <v>300523.62000000005</v>
      </c>
      <c r="AB47" s="328">
        <f t="shared" si="17"/>
        <v>0</v>
      </c>
      <c r="AC47" s="329">
        <f t="shared" si="18"/>
        <v>0</v>
      </c>
      <c r="AD47" s="100"/>
      <c r="AE47" s="100"/>
    </row>
    <row r="48" spans="1:41" s="3" customFormat="1" ht="14.5" x14ac:dyDescent="0.25">
      <c r="A48" s="89">
        <v>42736</v>
      </c>
      <c r="B48" s="320">
        <v>2023</v>
      </c>
      <c r="C48" s="321"/>
      <c r="D48" s="322">
        <v>0</v>
      </c>
      <c r="E48" s="323">
        <v>0</v>
      </c>
      <c r="F48" s="321"/>
      <c r="G48" s="324">
        <v>15</v>
      </c>
      <c r="H48" s="323">
        <v>681.93</v>
      </c>
      <c r="I48" s="324">
        <v>67</v>
      </c>
      <c r="J48" s="323">
        <v>26680.62</v>
      </c>
      <c r="K48" s="324">
        <v>10</v>
      </c>
      <c r="L48" s="323">
        <v>16275.46</v>
      </c>
      <c r="M48" s="325">
        <f t="shared" ref="M48" si="19">SUM(G48+I48+K48)</f>
        <v>92</v>
      </c>
      <c r="N48" s="325">
        <f t="shared" ref="N48" si="20">SUM(H48+J48+L48)</f>
        <v>43638.009999999995</v>
      </c>
      <c r="O48" s="321"/>
      <c r="P48" s="324">
        <v>1</v>
      </c>
      <c r="Q48" s="323">
        <v>25612.2</v>
      </c>
      <c r="R48" s="321"/>
      <c r="S48" s="326">
        <v>66</v>
      </c>
      <c r="T48" s="326">
        <v>82862.61</v>
      </c>
      <c r="U48" s="321"/>
      <c r="V48" s="327">
        <f t="shared" ref="V48" si="21">SUM(D48+M48+P48+S48)</f>
        <v>159</v>
      </c>
      <c r="W48" s="327">
        <f t="shared" ref="W48" si="22">SUM(E48+N48+Q48+T48)</f>
        <v>152112.82</v>
      </c>
      <c r="X48" s="5"/>
      <c r="Y48" s="301">
        <v>159</v>
      </c>
      <c r="Z48" s="301">
        <v>152112.82</v>
      </c>
      <c r="AB48" s="343">
        <f t="shared" ref="AB48" si="23">V48-Y48</f>
        <v>0</v>
      </c>
      <c r="AC48" s="344">
        <f t="shared" ref="AC48" si="24">W48-Z48</f>
        <v>0</v>
      </c>
      <c r="AD48" s="100"/>
      <c r="AE48" s="100"/>
    </row>
    <row r="49" spans="1:31" s="3" customFormat="1" ht="14.5" x14ac:dyDescent="0.25">
      <c r="A49" s="89">
        <v>42736</v>
      </c>
      <c r="B49" s="320">
        <v>2024</v>
      </c>
      <c r="C49" s="321"/>
      <c r="D49" s="322">
        <v>0</v>
      </c>
      <c r="E49" s="323">
        <v>0</v>
      </c>
      <c r="F49" s="321"/>
      <c r="G49" s="324">
        <v>0</v>
      </c>
      <c r="H49" s="323">
        <v>0</v>
      </c>
      <c r="I49" s="324">
        <v>0</v>
      </c>
      <c r="J49" s="323">
        <v>0</v>
      </c>
      <c r="K49" s="324">
        <v>1</v>
      </c>
      <c r="L49" s="323">
        <v>1968</v>
      </c>
      <c r="M49" s="325">
        <f t="shared" si="13"/>
        <v>1</v>
      </c>
      <c r="N49" s="325">
        <f t="shared" si="14"/>
        <v>1968</v>
      </c>
      <c r="O49" s="321"/>
      <c r="P49" s="324">
        <v>0</v>
      </c>
      <c r="Q49" s="323">
        <v>0</v>
      </c>
      <c r="R49" s="321"/>
      <c r="S49" s="326">
        <v>3</v>
      </c>
      <c r="T49" s="326">
        <v>10912.83</v>
      </c>
      <c r="U49" s="321"/>
      <c r="V49" s="327">
        <f t="shared" si="15"/>
        <v>4</v>
      </c>
      <c r="W49" s="327">
        <f t="shared" si="16"/>
        <v>12880.83</v>
      </c>
      <c r="X49" s="5"/>
      <c r="Y49" s="301">
        <v>4</v>
      </c>
      <c r="Z49" s="301">
        <v>12880.83</v>
      </c>
      <c r="AB49" s="328">
        <f t="shared" si="17"/>
        <v>0</v>
      </c>
      <c r="AC49" s="329">
        <f t="shared" si="18"/>
        <v>0</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0"/>
      <c r="X50" s="295"/>
      <c r="Y50" s="53"/>
      <c r="Z50" s="53"/>
      <c r="AB50" s="46"/>
      <c r="AC50" s="46"/>
    </row>
    <row r="51" spans="1:31" s="212" customFormat="1" x14ac:dyDescent="0.25">
      <c r="A51" s="330"/>
      <c r="B51" s="345" t="s">
        <v>312</v>
      </c>
      <c r="C51" s="211"/>
      <c r="D51" s="346">
        <f>SUM(D40:D49)</f>
        <v>23280</v>
      </c>
      <c r="E51" s="346">
        <f>SUM(E40:E49)</f>
        <v>209311.33</v>
      </c>
      <c r="F51" s="211"/>
      <c r="G51" s="347">
        <f t="shared" ref="G51:N51" si="25">SUM(G40:G49)</f>
        <v>739</v>
      </c>
      <c r="H51" s="347">
        <f t="shared" si="25"/>
        <v>30329.1</v>
      </c>
      <c r="I51" s="347">
        <f t="shared" si="25"/>
        <v>794</v>
      </c>
      <c r="J51" s="347">
        <f t="shared" si="25"/>
        <v>280109.76</v>
      </c>
      <c r="K51" s="347">
        <f t="shared" si="25"/>
        <v>100</v>
      </c>
      <c r="L51" s="347">
        <f t="shared" si="25"/>
        <v>225858.02</v>
      </c>
      <c r="M51" s="346">
        <f t="shared" si="25"/>
        <v>1633</v>
      </c>
      <c r="N51" s="346">
        <f t="shared" si="25"/>
        <v>536296.88</v>
      </c>
      <c r="O51" s="211"/>
      <c r="P51" s="346">
        <f>SUM(P40:P49)</f>
        <v>12</v>
      </c>
      <c r="Q51" s="346">
        <f>SUM(Q40:Q49)</f>
        <v>100267.97</v>
      </c>
      <c r="R51" s="211"/>
      <c r="S51" s="346">
        <f>SUM(S40:S49)</f>
        <v>90</v>
      </c>
      <c r="T51" s="346">
        <f>SUM(T40:T49)</f>
        <v>138398.56</v>
      </c>
      <c r="U51" s="211"/>
      <c r="V51" s="346">
        <f>SUM(V40:V49)</f>
        <v>25015</v>
      </c>
      <c r="W51" s="346">
        <f>SUM(W40:W49)</f>
        <v>984274.74000000011</v>
      </c>
      <c r="Y51" s="394">
        <f>SUM(Y40:Y49)</f>
        <v>25015</v>
      </c>
      <c r="Z51" s="394">
        <f>SUM(Z40:Z49)</f>
        <v>984274.74000000011</v>
      </c>
      <c r="AB51" s="392">
        <f>SUM(AB40:AB49)</f>
        <v>0</v>
      </c>
      <c r="AC51" s="392">
        <f>SUM(AC40:AC49)</f>
        <v>0</v>
      </c>
    </row>
    <row r="52" spans="1:31" s="116" customFormat="1" x14ac:dyDescent="0.25">
      <c r="A52" s="115"/>
      <c r="B52" s="6"/>
      <c r="C52" s="46"/>
      <c r="E52" s="46"/>
      <c r="F52" s="46"/>
      <c r="G52" s="46"/>
      <c r="H52" s="444"/>
      <c r="I52" s="444"/>
      <c r="J52" s="498"/>
      <c r="K52" s="439"/>
      <c r="L52" s="400"/>
      <c r="M52" s="46"/>
      <c r="N52" s="400"/>
      <c r="O52" s="46"/>
      <c r="P52" s="400"/>
      <c r="Q52" s="46"/>
      <c r="R52" s="46"/>
      <c r="S52" s="46"/>
      <c r="T52" s="46"/>
      <c r="U52" s="46"/>
      <c r="V52" s="46"/>
      <c r="W52" s="46"/>
      <c r="Y52" s="274"/>
      <c r="Z52" s="274"/>
      <c r="AB52" s="46"/>
      <c r="AC52" s="46"/>
    </row>
    <row r="53" spans="1:31" s="3" customFormat="1" ht="28.75" customHeight="1" x14ac:dyDescent="0.35">
      <c r="A53" s="89"/>
      <c r="B53" s="349" t="s">
        <v>324</v>
      </c>
      <c r="C53" s="46"/>
      <c r="D53" s="46"/>
      <c r="E53" s="438"/>
      <c r="F53" s="439"/>
      <c r="G53" s="437"/>
      <c r="H53" s="499"/>
      <c r="I53" s="437"/>
      <c r="J53" s="437"/>
      <c r="K53" s="447"/>
      <c r="L53" s="447"/>
      <c r="M53" s="46"/>
      <c r="N53" s="46"/>
      <c r="O53" s="46"/>
      <c r="P53" s="400"/>
      <c r="Q53" s="400"/>
      <c r="R53" s="46"/>
      <c r="S53" s="521" t="s">
        <v>376</v>
      </c>
      <c r="T53" s="522"/>
      <c r="U53" s="46"/>
      <c r="V53" s="400"/>
      <c r="W53" s="46"/>
      <c r="X53" s="116"/>
      <c r="Y53" s="500"/>
      <c r="Z53" s="500"/>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6">SUM(G54+I54+K54)</f>
        <v>0</v>
      </c>
      <c r="N54" s="325">
        <f t="shared" si="26"/>
        <v>0</v>
      </c>
      <c r="O54" s="321"/>
      <c r="P54" s="324">
        <v>0</v>
      </c>
      <c r="Q54" s="323">
        <v>0</v>
      </c>
      <c r="R54" s="321"/>
      <c r="S54" s="325">
        <v>0</v>
      </c>
      <c r="T54" s="325">
        <v>0</v>
      </c>
      <c r="U54" s="321"/>
      <c r="V54" s="327">
        <f t="shared" ref="V54:W59" si="27">SUM(D54+M54+P54+S54)</f>
        <v>2</v>
      </c>
      <c r="W54" s="327">
        <f t="shared" si="27"/>
        <v>15.11</v>
      </c>
      <c r="X54" s="5"/>
      <c r="Y54" s="301">
        <v>2</v>
      </c>
      <c r="Z54" s="301">
        <v>15.11</v>
      </c>
      <c r="AB54" s="343">
        <f t="shared" ref="AB54:AC59" si="28">V54-Y54</f>
        <v>0</v>
      </c>
      <c r="AC54" s="344">
        <f t="shared" si="28"/>
        <v>0</v>
      </c>
    </row>
    <row r="55" spans="1:31" s="3" customFormat="1" ht="14.5" x14ac:dyDescent="0.25">
      <c r="A55" s="89">
        <v>42736</v>
      </c>
      <c r="B55" s="340">
        <v>2020</v>
      </c>
      <c r="C55" s="321"/>
      <c r="D55" s="322">
        <v>24</v>
      </c>
      <c r="E55" s="323">
        <v>183.23</v>
      </c>
      <c r="F55" s="321"/>
      <c r="G55" s="324">
        <v>0</v>
      </c>
      <c r="H55" s="323">
        <v>0</v>
      </c>
      <c r="I55" s="324">
        <v>0</v>
      </c>
      <c r="J55" s="323">
        <v>0</v>
      </c>
      <c r="K55" s="324">
        <v>0</v>
      </c>
      <c r="L55" s="323">
        <v>0</v>
      </c>
      <c r="M55" s="325">
        <f t="shared" si="26"/>
        <v>0</v>
      </c>
      <c r="N55" s="325">
        <f t="shared" si="26"/>
        <v>0</v>
      </c>
      <c r="O55" s="321"/>
      <c r="P55" s="324">
        <v>0</v>
      </c>
      <c r="Q55" s="323">
        <v>0</v>
      </c>
      <c r="R55" s="321"/>
      <c r="S55" s="325">
        <v>0</v>
      </c>
      <c r="T55" s="325">
        <v>0</v>
      </c>
      <c r="U55" s="321"/>
      <c r="V55" s="327">
        <f t="shared" si="27"/>
        <v>24</v>
      </c>
      <c r="W55" s="327">
        <f t="shared" si="27"/>
        <v>183.23</v>
      </c>
      <c r="X55" s="5"/>
      <c r="Y55" s="338">
        <v>24</v>
      </c>
      <c r="Z55" s="338">
        <v>183.23</v>
      </c>
      <c r="AB55" s="328">
        <f t="shared" si="28"/>
        <v>0</v>
      </c>
      <c r="AC55" s="329">
        <f t="shared" si="28"/>
        <v>0</v>
      </c>
    </row>
    <row r="56" spans="1:31" s="3" customFormat="1" ht="14.5" x14ac:dyDescent="0.25">
      <c r="A56" s="89">
        <v>42736</v>
      </c>
      <c r="B56" s="320">
        <v>2021</v>
      </c>
      <c r="C56" s="321"/>
      <c r="D56" s="322">
        <v>772</v>
      </c>
      <c r="E56" s="323">
        <v>7168.45</v>
      </c>
      <c r="F56" s="321"/>
      <c r="G56" s="324">
        <v>5</v>
      </c>
      <c r="H56" s="323">
        <v>220.35</v>
      </c>
      <c r="I56" s="324">
        <v>3</v>
      </c>
      <c r="J56" s="323">
        <v>440.95</v>
      </c>
      <c r="K56" s="324">
        <v>0</v>
      </c>
      <c r="L56" s="323">
        <v>0</v>
      </c>
      <c r="M56" s="325">
        <f t="shared" si="26"/>
        <v>8</v>
      </c>
      <c r="N56" s="325">
        <f t="shared" si="26"/>
        <v>661.3</v>
      </c>
      <c r="O56" s="321"/>
      <c r="P56" s="324">
        <v>0</v>
      </c>
      <c r="Q56" s="323">
        <v>0</v>
      </c>
      <c r="R56" s="321"/>
      <c r="S56" s="325">
        <v>0</v>
      </c>
      <c r="T56" s="325">
        <v>0</v>
      </c>
      <c r="U56" s="321"/>
      <c r="V56" s="327">
        <f t="shared" si="27"/>
        <v>780</v>
      </c>
      <c r="W56" s="327">
        <f t="shared" si="27"/>
        <v>7829.75</v>
      </c>
      <c r="X56" s="5"/>
      <c r="Y56" s="338">
        <v>779</v>
      </c>
      <c r="Z56" s="338">
        <v>7771.9500000000007</v>
      </c>
      <c r="AB56" s="328">
        <f t="shared" si="28"/>
        <v>1</v>
      </c>
      <c r="AC56" s="329">
        <f t="shared" si="28"/>
        <v>57.799999999999272</v>
      </c>
      <c r="AD56" s="100"/>
    </row>
    <row r="57" spans="1:31" s="3" customFormat="1" ht="14.5" x14ac:dyDescent="0.25">
      <c r="A57" s="89">
        <v>42736</v>
      </c>
      <c r="B57" s="320">
        <v>2022</v>
      </c>
      <c r="C57" s="321"/>
      <c r="D57" s="322">
        <v>16259</v>
      </c>
      <c r="E57" s="323">
        <v>145644.1</v>
      </c>
      <c r="F57" s="321"/>
      <c r="G57" s="324">
        <v>96</v>
      </c>
      <c r="H57" s="323">
        <v>3102.62</v>
      </c>
      <c r="I57" s="324">
        <v>46</v>
      </c>
      <c r="J57" s="323">
        <v>14546.6</v>
      </c>
      <c r="K57" s="324">
        <v>7</v>
      </c>
      <c r="L57" s="323">
        <v>9775.33</v>
      </c>
      <c r="M57" s="325">
        <f t="shared" si="26"/>
        <v>149</v>
      </c>
      <c r="N57" s="325">
        <f t="shared" si="26"/>
        <v>27424.550000000003</v>
      </c>
      <c r="O57" s="321"/>
      <c r="P57" s="324">
        <v>0</v>
      </c>
      <c r="Q57" s="323">
        <v>0</v>
      </c>
      <c r="R57" s="321"/>
      <c r="S57" s="325">
        <v>0</v>
      </c>
      <c r="T57" s="325">
        <v>0</v>
      </c>
      <c r="U57" s="321"/>
      <c r="V57" s="327">
        <f t="shared" si="27"/>
        <v>16408</v>
      </c>
      <c r="W57" s="327">
        <f t="shared" si="27"/>
        <v>173068.65000000002</v>
      </c>
      <c r="X57" s="5"/>
      <c r="Y57" s="338">
        <v>16404</v>
      </c>
      <c r="Z57" s="338">
        <v>172993.26</v>
      </c>
      <c r="AB57" s="328">
        <f t="shared" si="28"/>
        <v>4</v>
      </c>
      <c r="AC57" s="329">
        <f t="shared" si="28"/>
        <v>75.39000000001397</v>
      </c>
    </row>
    <row r="58" spans="1:31" s="3" customFormat="1" ht="14.5" x14ac:dyDescent="0.25">
      <c r="A58" s="89">
        <v>42736</v>
      </c>
      <c r="B58" s="320">
        <v>2023</v>
      </c>
      <c r="C58" s="321"/>
      <c r="D58" s="322">
        <v>22339</v>
      </c>
      <c r="E58" s="323">
        <v>197617.71</v>
      </c>
      <c r="F58" s="321"/>
      <c r="G58" s="324">
        <v>264</v>
      </c>
      <c r="H58" s="323">
        <v>8795</v>
      </c>
      <c r="I58" s="324">
        <v>131</v>
      </c>
      <c r="J58" s="323">
        <v>45124.02</v>
      </c>
      <c r="K58" s="324">
        <v>19</v>
      </c>
      <c r="L58" s="323">
        <v>33540.68</v>
      </c>
      <c r="M58" s="325">
        <f t="shared" ref="M58" si="29">SUM(G58+I58+K58)</f>
        <v>414</v>
      </c>
      <c r="N58" s="325">
        <f t="shared" ref="N58" si="30">SUM(H58+J58+L58)</f>
        <v>87459.7</v>
      </c>
      <c r="O58" s="321"/>
      <c r="P58" s="324">
        <v>0</v>
      </c>
      <c r="Q58" s="323">
        <v>0</v>
      </c>
      <c r="R58" s="321"/>
      <c r="S58" s="325">
        <v>16</v>
      </c>
      <c r="T58" s="325">
        <v>15981.4</v>
      </c>
      <c r="U58" s="321"/>
      <c r="V58" s="327">
        <f t="shared" ref="V58" si="31">SUM(D58+M58+P58+S58)</f>
        <v>22769</v>
      </c>
      <c r="W58" s="327">
        <f t="shared" ref="W58" si="32">SUM(E58+N58+Q58+T58)</f>
        <v>301058.81</v>
      </c>
      <c r="X58" s="5"/>
      <c r="Y58" s="301">
        <v>22758</v>
      </c>
      <c r="Z58" s="483">
        <v>297319.09000000003</v>
      </c>
      <c r="AB58" s="328">
        <f t="shared" ref="AB58" si="33">V58-Y58</f>
        <v>11</v>
      </c>
      <c r="AC58" s="344">
        <f t="shared" ref="AC58" si="34">W58-Z58</f>
        <v>3739.7199999999721</v>
      </c>
    </row>
    <row r="59" spans="1:31" s="3" customFormat="1" ht="14.5" x14ac:dyDescent="0.25">
      <c r="A59" s="89">
        <v>42736</v>
      </c>
      <c r="B59" s="320">
        <v>2024</v>
      </c>
      <c r="C59" s="321"/>
      <c r="D59" s="322">
        <v>16126</v>
      </c>
      <c r="E59" s="323">
        <v>138320.66</v>
      </c>
      <c r="F59" s="321"/>
      <c r="G59" s="324">
        <v>166</v>
      </c>
      <c r="H59" s="323">
        <v>6222.57</v>
      </c>
      <c r="I59" s="324">
        <v>113</v>
      </c>
      <c r="J59" s="323">
        <v>32818.21</v>
      </c>
      <c r="K59" s="324">
        <v>19</v>
      </c>
      <c r="L59" s="323">
        <v>31998.18</v>
      </c>
      <c r="M59" s="325">
        <f t="shared" si="26"/>
        <v>298</v>
      </c>
      <c r="N59" s="325">
        <f t="shared" si="26"/>
        <v>71038.959999999992</v>
      </c>
      <c r="O59" s="321"/>
      <c r="P59" s="324">
        <v>0</v>
      </c>
      <c r="Q59" s="323">
        <v>0</v>
      </c>
      <c r="R59" s="321"/>
      <c r="S59" s="325">
        <v>7</v>
      </c>
      <c r="T59" s="325">
        <v>19204.71</v>
      </c>
      <c r="U59" s="321"/>
      <c r="V59" s="327">
        <f t="shared" si="27"/>
        <v>16431</v>
      </c>
      <c r="W59" s="327">
        <f t="shared" si="27"/>
        <v>228564.33</v>
      </c>
      <c r="X59" s="5"/>
      <c r="Y59" s="301">
        <v>14883</v>
      </c>
      <c r="Z59" s="483">
        <v>206727.19999999998</v>
      </c>
      <c r="AB59" s="328">
        <f t="shared" si="28"/>
        <v>1548</v>
      </c>
      <c r="AC59" s="329">
        <f t="shared" si="28"/>
        <v>21837.130000000005</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325</v>
      </c>
      <c r="C61" s="211"/>
      <c r="D61" s="346">
        <f>SUM(D54:D59)</f>
        <v>55522</v>
      </c>
      <c r="E61" s="346">
        <f>SUM(E54:E59)</f>
        <v>488949.26</v>
      </c>
      <c r="F61" s="211"/>
      <c r="G61" s="347">
        <f t="shared" ref="G61:N61" si="35">SUM(G54:G59)</f>
        <v>531</v>
      </c>
      <c r="H61" s="347">
        <f t="shared" si="35"/>
        <v>18340.54</v>
      </c>
      <c r="I61" s="347">
        <f t="shared" si="35"/>
        <v>293</v>
      </c>
      <c r="J61" s="347">
        <f t="shared" si="35"/>
        <v>92929.78</v>
      </c>
      <c r="K61" s="347">
        <f t="shared" si="35"/>
        <v>45</v>
      </c>
      <c r="L61" s="347">
        <f t="shared" si="35"/>
        <v>75314.19</v>
      </c>
      <c r="M61" s="346">
        <f t="shared" si="35"/>
        <v>869</v>
      </c>
      <c r="N61" s="346">
        <f t="shared" si="35"/>
        <v>186584.51</v>
      </c>
      <c r="O61" s="211"/>
      <c r="P61" s="346">
        <f>SUM(P54:P59)</f>
        <v>0</v>
      </c>
      <c r="Q61" s="346">
        <f>SUM(Q54:Q59)</f>
        <v>0</v>
      </c>
      <c r="R61" s="211"/>
      <c r="S61" s="346">
        <f>SUM(S54:S59)</f>
        <v>23</v>
      </c>
      <c r="T61" s="346">
        <f>SUM(T54:T59)</f>
        <v>35186.11</v>
      </c>
      <c r="U61" s="211"/>
      <c r="V61" s="346">
        <f>SUM(V54:V59)</f>
        <v>56414</v>
      </c>
      <c r="W61" s="346">
        <f>SUM(W54:W59)</f>
        <v>710719.88</v>
      </c>
      <c r="Y61" s="394">
        <f>SUM(Y54:Y59)</f>
        <v>54850</v>
      </c>
      <c r="Z61" s="394">
        <f>SUM(Z54:Z59)</f>
        <v>685009.84</v>
      </c>
      <c r="AB61" s="392">
        <f>SUM(AB54:AB59)</f>
        <v>1564</v>
      </c>
      <c r="AC61" s="392">
        <f>SUM(AC54:AC59)</f>
        <v>25710.03999999999</v>
      </c>
    </row>
    <row r="62" spans="1:31" x14ac:dyDescent="0.3">
      <c r="D62" s="493"/>
      <c r="E62" s="464"/>
      <c r="F62" s="321"/>
      <c r="G62" s="494"/>
      <c r="H62" s="464"/>
      <c r="I62" s="494"/>
      <c r="J62" s="464"/>
      <c r="K62" s="494"/>
      <c r="L62" s="464"/>
      <c r="M62" s="495"/>
      <c r="N62" s="495"/>
      <c r="P62" s="135"/>
      <c r="V62" s="135"/>
      <c r="W62" s="135"/>
      <c r="Y62" s="484"/>
    </row>
    <row r="63" spans="1:31" ht="33.65" customHeight="1" x14ac:dyDescent="0.3">
      <c r="B63" s="465" t="s">
        <v>326</v>
      </c>
      <c r="D63" s="135"/>
      <c r="E63" s="135"/>
      <c r="F63" s="135"/>
      <c r="G63" s="135"/>
      <c r="H63" s="135"/>
      <c r="I63" s="135"/>
      <c r="J63" s="135"/>
      <c r="K63" s="135"/>
      <c r="L63" s="135"/>
      <c r="M63" s="135"/>
      <c r="N63" s="135"/>
      <c r="P63" s="135"/>
      <c r="Q63" s="135"/>
      <c r="V63" s="135"/>
      <c r="W63" s="135"/>
      <c r="Y63" s="484"/>
      <c r="Z63" s="484"/>
    </row>
    <row r="64" spans="1:31" s="5" customFormat="1" ht="14" customHeight="1" x14ac:dyDescent="0.25">
      <c r="A64" s="88"/>
      <c r="B64" s="320" t="s">
        <v>319</v>
      </c>
      <c r="C64" s="336"/>
      <c r="D64" s="461">
        <f>SUM(D9:D23)</f>
        <v>29269</v>
      </c>
      <c r="E64" s="461">
        <f>SUM(E9:E23)</f>
        <v>229211.4</v>
      </c>
      <c r="F64" s="462"/>
      <c r="G64" s="463">
        <f t="shared" ref="G64:N64" si="36">SUM(G9:G23)</f>
        <v>3006</v>
      </c>
      <c r="H64" s="463">
        <f t="shared" si="36"/>
        <v>94812.932000000001</v>
      </c>
      <c r="I64" s="463">
        <f t="shared" si="36"/>
        <v>1573</v>
      </c>
      <c r="J64" s="463">
        <f t="shared" si="36"/>
        <v>478254.723</v>
      </c>
      <c r="K64" s="463">
        <f t="shared" si="36"/>
        <v>158</v>
      </c>
      <c r="L64" s="463">
        <f t="shared" si="36"/>
        <v>346372.66399999999</v>
      </c>
      <c r="M64" s="461">
        <f t="shared" si="36"/>
        <v>4737</v>
      </c>
      <c r="N64" s="461">
        <f t="shared" si="36"/>
        <v>919440.3189999999</v>
      </c>
      <c r="O64" s="336"/>
      <c r="P64" s="461">
        <f>SUM(P9:P23)</f>
        <v>124</v>
      </c>
      <c r="Q64" s="461">
        <f>SUM(Q9:Q23)</f>
        <v>309503.39500000002</v>
      </c>
      <c r="R64" s="336"/>
      <c r="S64" s="461">
        <f>SUM(S9:S23)</f>
        <v>0</v>
      </c>
      <c r="T64" s="461">
        <f>SUM(T9:T23)</f>
        <v>0</v>
      </c>
      <c r="U64" s="336"/>
      <c r="V64" s="327">
        <f>SUM(D64+M64+P64+S64)</f>
        <v>34130</v>
      </c>
      <c r="W64" s="327">
        <f>SUM(E64+N64+Q64+T64)</f>
        <v>1458155.1139999998</v>
      </c>
      <c r="Y64" s="338">
        <v>34130</v>
      </c>
      <c r="Z64" s="338">
        <v>1458155.1139999998</v>
      </c>
      <c r="AB64" s="328">
        <f t="shared" ref="AB64:AB74" si="37">V64-Y64</f>
        <v>0</v>
      </c>
      <c r="AC64" s="329">
        <f t="shared" ref="AC64:AC74" si="38">W64-Z64</f>
        <v>0</v>
      </c>
    </row>
    <row r="65" spans="1:41" s="116" customFormat="1" ht="14.5" x14ac:dyDescent="0.25">
      <c r="A65" s="115">
        <v>42005</v>
      </c>
      <c r="B65" s="340">
        <v>2015</v>
      </c>
      <c r="C65" s="321"/>
      <c r="D65" s="461">
        <f t="shared" ref="D65:E68" si="39">SUM(D24+D40)</f>
        <v>12887</v>
      </c>
      <c r="E65" s="461">
        <f t="shared" si="39"/>
        <v>101923.3</v>
      </c>
      <c r="F65" s="462"/>
      <c r="G65" s="463">
        <f t="shared" ref="G65:L68" si="40">SUM(G24+G40)</f>
        <v>110</v>
      </c>
      <c r="H65" s="463">
        <f t="shared" si="40"/>
        <v>3689.21</v>
      </c>
      <c r="I65" s="463">
        <f t="shared" si="40"/>
        <v>86</v>
      </c>
      <c r="J65" s="463">
        <f t="shared" si="40"/>
        <v>27254.1</v>
      </c>
      <c r="K65" s="463">
        <f t="shared" si="40"/>
        <v>7</v>
      </c>
      <c r="L65" s="463">
        <f t="shared" si="40"/>
        <v>21629.63</v>
      </c>
      <c r="M65" s="461">
        <f t="shared" ref="M65:N74" si="41">SUM(G65+I65+K65)</f>
        <v>203</v>
      </c>
      <c r="N65" s="461">
        <f t="shared" si="41"/>
        <v>52572.94</v>
      </c>
      <c r="O65" s="321"/>
      <c r="P65" s="461">
        <f t="shared" ref="P65:Q68" si="42">SUM(P24+P40)</f>
        <v>8</v>
      </c>
      <c r="Q65" s="461">
        <f t="shared" si="42"/>
        <v>41683.64</v>
      </c>
      <c r="R65" s="321"/>
      <c r="S65" s="461">
        <f t="shared" ref="S65:T68" si="43">SUM(S24+S40)</f>
        <v>0</v>
      </c>
      <c r="T65" s="461">
        <f t="shared" si="43"/>
        <v>0</v>
      </c>
      <c r="U65" s="321"/>
      <c r="V65" s="327">
        <f t="shared" ref="V65:V74" si="44">SUM(D65+M65+P65+S65)</f>
        <v>13098</v>
      </c>
      <c r="W65" s="327">
        <f t="shared" ref="W65:W74" si="45">SUM(E65+N65+Q65+T65)</f>
        <v>196179.88</v>
      </c>
      <c r="X65" s="295"/>
      <c r="Y65" s="338">
        <v>13098</v>
      </c>
      <c r="Z65" s="338">
        <v>196179.88</v>
      </c>
      <c r="AB65" s="343">
        <f t="shared" si="37"/>
        <v>0</v>
      </c>
      <c r="AC65" s="344">
        <f t="shared" si="38"/>
        <v>0</v>
      </c>
    </row>
    <row r="66" spans="1:41" s="3" customFormat="1" ht="14.5" x14ac:dyDescent="0.25">
      <c r="A66" s="89">
        <v>42370</v>
      </c>
      <c r="B66" s="340">
        <v>2016</v>
      </c>
      <c r="C66" s="321"/>
      <c r="D66" s="461">
        <f t="shared" si="39"/>
        <v>21920</v>
      </c>
      <c r="E66" s="461">
        <f t="shared" si="39"/>
        <v>180333.53</v>
      </c>
      <c r="F66" s="462"/>
      <c r="G66" s="463">
        <f t="shared" si="40"/>
        <v>212</v>
      </c>
      <c r="H66" s="463">
        <f t="shared" si="40"/>
        <v>6528.23</v>
      </c>
      <c r="I66" s="463">
        <f t="shared" si="40"/>
        <v>123</v>
      </c>
      <c r="J66" s="463">
        <f t="shared" si="40"/>
        <v>42752.5</v>
      </c>
      <c r="K66" s="463">
        <f t="shared" si="40"/>
        <v>18</v>
      </c>
      <c r="L66" s="463">
        <f t="shared" si="40"/>
        <v>42479.69</v>
      </c>
      <c r="M66" s="461">
        <f t="shared" si="41"/>
        <v>353</v>
      </c>
      <c r="N66" s="461">
        <f t="shared" si="41"/>
        <v>91760.42</v>
      </c>
      <c r="O66" s="321"/>
      <c r="P66" s="461">
        <f t="shared" si="42"/>
        <v>22</v>
      </c>
      <c r="Q66" s="461">
        <f t="shared" si="42"/>
        <v>136223.31</v>
      </c>
      <c r="R66" s="321"/>
      <c r="S66" s="461">
        <f t="shared" si="43"/>
        <v>0</v>
      </c>
      <c r="T66" s="461">
        <f t="shared" si="43"/>
        <v>0</v>
      </c>
      <c r="U66" s="321"/>
      <c r="V66" s="327">
        <f t="shared" si="44"/>
        <v>22295</v>
      </c>
      <c r="W66" s="327">
        <f t="shared" si="45"/>
        <v>408317.26</v>
      </c>
      <c r="X66" s="5"/>
      <c r="Y66" s="338">
        <v>22295</v>
      </c>
      <c r="Z66" s="338">
        <v>408317.26</v>
      </c>
      <c r="AB66" s="328">
        <f t="shared" si="37"/>
        <v>0</v>
      </c>
      <c r="AC66" s="329">
        <f t="shared" si="38"/>
        <v>0</v>
      </c>
    </row>
    <row r="67" spans="1:41" s="3" customFormat="1" ht="14.5" x14ac:dyDescent="0.25">
      <c r="A67" s="89">
        <v>42736</v>
      </c>
      <c r="B67" s="320">
        <v>2017</v>
      </c>
      <c r="C67" s="321"/>
      <c r="D67" s="461">
        <f t="shared" si="39"/>
        <v>18565</v>
      </c>
      <c r="E67" s="461">
        <f t="shared" si="39"/>
        <v>159002.22499999998</v>
      </c>
      <c r="F67" s="462"/>
      <c r="G67" s="463">
        <f t="shared" si="40"/>
        <v>282</v>
      </c>
      <c r="H67" s="463">
        <f t="shared" si="40"/>
        <v>9749.65</v>
      </c>
      <c r="I67" s="463">
        <f t="shared" si="40"/>
        <v>174</v>
      </c>
      <c r="J67" s="463">
        <f t="shared" si="40"/>
        <v>65123.59</v>
      </c>
      <c r="K67" s="463">
        <f t="shared" si="40"/>
        <v>22</v>
      </c>
      <c r="L67" s="463">
        <f t="shared" si="40"/>
        <v>57718.49</v>
      </c>
      <c r="M67" s="461">
        <f t="shared" si="41"/>
        <v>478</v>
      </c>
      <c r="N67" s="461">
        <f t="shared" si="41"/>
        <v>132591.72999999998</v>
      </c>
      <c r="O67" s="321"/>
      <c r="P67" s="461">
        <f t="shared" si="42"/>
        <v>8</v>
      </c>
      <c r="Q67" s="461">
        <f t="shared" si="42"/>
        <v>60129.63</v>
      </c>
      <c r="R67" s="321"/>
      <c r="S67" s="461">
        <f t="shared" si="43"/>
        <v>0</v>
      </c>
      <c r="T67" s="461">
        <f t="shared" si="43"/>
        <v>0</v>
      </c>
      <c r="U67" s="321"/>
      <c r="V67" s="327">
        <f t="shared" si="44"/>
        <v>19051</v>
      </c>
      <c r="W67" s="327">
        <f t="shared" si="45"/>
        <v>351723.58499999996</v>
      </c>
      <c r="X67" s="5"/>
      <c r="Y67" s="338">
        <v>19051</v>
      </c>
      <c r="Z67" s="338">
        <v>351723.58499999996</v>
      </c>
      <c r="AB67" s="328">
        <f t="shared" si="37"/>
        <v>0</v>
      </c>
      <c r="AC67" s="329">
        <f t="shared" si="38"/>
        <v>0</v>
      </c>
    </row>
    <row r="68" spans="1:41" s="3" customFormat="1" ht="14.5" x14ac:dyDescent="0.25">
      <c r="A68" s="89">
        <v>42736</v>
      </c>
      <c r="B68" s="320">
        <v>2018</v>
      </c>
      <c r="C68" s="321"/>
      <c r="D68" s="461">
        <f t="shared" si="39"/>
        <v>17256</v>
      </c>
      <c r="E68" s="461">
        <f t="shared" si="39"/>
        <v>150394.82</v>
      </c>
      <c r="F68" s="462"/>
      <c r="G68" s="463">
        <f t="shared" si="40"/>
        <v>329</v>
      </c>
      <c r="H68" s="463">
        <f t="shared" si="40"/>
        <v>10830.27</v>
      </c>
      <c r="I68" s="463">
        <f t="shared" si="40"/>
        <v>203</v>
      </c>
      <c r="J68" s="463">
        <f t="shared" si="40"/>
        <v>70258.75</v>
      </c>
      <c r="K68" s="463">
        <f t="shared" si="40"/>
        <v>26</v>
      </c>
      <c r="L68" s="463">
        <f t="shared" si="40"/>
        <v>56308.67</v>
      </c>
      <c r="M68" s="461">
        <f t="shared" si="41"/>
        <v>558</v>
      </c>
      <c r="N68" s="461">
        <f t="shared" si="41"/>
        <v>137397.69</v>
      </c>
      <c r="O68" s="321"/>
      <c r="P68" s="461">
        <f t="shared" si="42"/>
        <v>5</v>
      </c>
      <c r="Q68" s="461">
        <f t="shared" si="42"/>
        <v>43919.68</v>
      </c>
      <c r="R68" s="321"/>
      <c r="S68" s="461">
        <f t="shared" si="43"/>
        <v>0</v>
      </c>
      <c r="T68" s="461">
        <f t="shared" si="43"/>
        <v>0</v>
      </c>
      <c r="U68" s="321"/>
      <c r="V68" s="327">
        <f t="shared" si="44"/>
        <v>17819</v>
      </c>
      <c r="W68" s="327">
        <f t="shared" si="45"/>
        <v>331712.19</v>
      </c>
      <c r="X68" s="5"/>
      <c r="Y68" s="338">
        <v>17819</v>
      </c>
      <c r="Z68" s="338">
        <v>331712.19</v>
      </c>
      <c r="AB68" s="328">
        <f t="shared" si="37"/>
        <v>0</v>
      </c>
      <c r="AC68" s="329">
        <f t="shared" si="38"/>
        <v>0</v>
      </c>
    </row>
    <row r="69" spans="1:41" s="3" customFormat="1" ht="14.5" x14ac:dyDescent="0.25">
      <c r="A69" s="89">
        <v>42736</v>
      </c>
      <c r="B69" s="340">
        <v>2019</v>
      </c>
      <c r="C69" s="321"/>
      <c r="D69" s="461">
        <f t="shared" ref="D69:E74" si="46">SUM(D28+D44+D54)</f>
        <v>15901</v>
      </c>
      <c r="E69" s="461">
        <f t="shared" si="46"/>
        <v>144501.49999999997</v>
      </c>
      <c r="F69" s="462"/>
      <c r="G69" s="463">
        <f t="shared" ref="G69:L74" si="47">SUM(G28+G44+G54)</f>
        <v>334</v>
      </c>
      <c r="H69" s="463">
        <f t="shared" si="47"/>
        <v>11242.5</v>
      </c>
      <c r="I69" s="463">
        <f t="shared" si="47"/>
        <v>219</v>
      </c>
      <c r="J69" s="463">
        <f t="shared" si="47"/>
        <v>82362.7</v>
      </c>
      <c r="K69" s="463">
        <f t="shared" si="47"/>
        <v>40</v>
      </c>
      <c r="L69" s="463">
        <f t="shared" si="47"/>
        <v>137163.85</v>
      </c>
      <c r="M69" s="461">
        <f t="shared" si="41"/>
        <v>593</v>
      </c>
      <c r="N69" s="461">
        <f t="shared" si="41"/>
        <v>230769.05</v>
      </c>
      <c r="O69" s="321"/>
      <c r="P69" s="461">
        <f t="shared" ref="P69:Q74" si="48">SUM(P28+P44+P54)</f>
        <v>7</v>
      </c>
      <c r="Q69" s="461">
        <f t="shared" si="48"/>
        <v>77950.13</v>
      </c>
      <c r="R69" s="321"/>
      <c r="S69" s="461">
        <f t="shared" ref="S69:T74" si="49">SUM(S28+S44+S54)</f>
        <v>0</v>
      </c>
      <c r="T69" s="461">
        <f t="shared" si="49"/>
        <v>0</v>
      </c>
      <c r="U69" s="321"/>
      <c r="V69" s="327">
        <f t="shared" si="44"/>
        <v>16501</v>
      </c>
      <c r="W69" s="327">
        <f t="shared" si="45"/>
        <v>453220.67999999993</v>
      </c>
      <c r="X69" s="5"/>
      <c r="Y69" s="338">
        <v>16501</v>
      </c>
      <c r="Z69" s="338">
        <v>453220.67999999993</v>
      </c>
      <c r="AB69" s="328">
        <f t="shared" si="37"/>
        <v>0</v>
      </c>
      <c r="AC69" s="329">
        <f t="shared" si="38"/>
        <v>0</v>
      </c>
    </row>
    <row r="70" spans="1:41" s="3" customFormat="1" ht="14.5" x14ac:dyDescent="0.25">
      <c r="A70" s="89">
        <v>42736</v>
      </c>
      <c r="B70" s="320">
        <v>2020</v>
      </c>
      <c r="C70" s="321"/>
      <c r="D70" s="461">
        <f t="shared" si="46"/>
        <v>14015</v>
      </c>
      <c r="E70" s="461">
        <f t="shared" si="46"/>
        <v>124463.87</v>
      </c>
      <c r="F70" s="464"/>
      <c r="G70" s="463">
        <f t="shared" si="47"/>
        <v>284</v>
      </c>
      <c r="H70" s="463">
        <f t="shared" si="47"/>
        <v>9194.3700000000008</v>
      </c>
      <c r="I70" s="463">
        <f t="shared" si="47"/>
        <v>187</v>
      </c>
      <c r="J70" s="463">
        <f t="shared" si="47"/>
        <v>67025.959999999992</v>
      </c>
      <c r="K70" s="463">
        <f t="shared" si="47"/>
        <v>22</v>
      </c>
      <c r="L70" s="463">
        <f t="shared" si="47"/>
        <v>56820.75</v>
      </c>
      <c r="M70" s="461">
        <f t="shared" si="41"/>
        <v>493</v>
      </c>
      <c r="N70" s="461">
        <f t="shared" si="41"/>
        <v>133041.07999999999</v>
      </c>
      <c r="O70" s="321"/>
      <c r="P70" s="461">
        <f t="shared" si="48"/>
        <v>10</v>
      </c>
      <c r="Q70" s="461">
        <f t="shared" si="48"/>
        <v>66584.34</v>
      </c>
      <c r="R70" s="321"/>
      <c r="S70" s="461">
        <f t="shared" si="49"/>
        <v>0</v>
      </c>
      <c r="T70" s="461">
        <f t="shared" si="49"/>
        <v>0</v>
      </c>
      <c r="U70" s="321"/>
      <c r="V70" s="327">
        <f t="shared" si="44"/>
        <v>14518</v>
      </c>
      <c r="W70" s="327">
        <f t="shared" si="45"/>
        <v>324089.28999999998</v>
      </c>
      <c r="X70" s="5"/>
      <c r="Y70" s="338">
        <v>14518</v>
      </c>
      <c r="Z70" s="338">
        <v>324089.28999999998</v>
      </c>
      <c r="AB70" s="328">
        <f t="shared" si="37"/>
        <v>0</v>
      </c>
      <c r="AC70" s="329">
        <f t="shared" si="38"/>
        <v>0</v>
      </c>
      <c r="AE70"/>
      <c r="AF70" s="116"/>
      <c r="AG70" s="116"/>
      <c r="AH70" s="116"/>
      <c r="AI70" s="116"/>
      <c r="AJ70" s="116"/>
      <c r="AK70" s="116"/>
      <c r="AL70" s="116"/>
      <c r="AM70" s="116"/>
      <c r="AN70" s="116"/>
      <c r="AO70" s="116"/>
    </row>
    <row r="71" spans="1:41" s="3" customFormat="1" ht="14.5" x14ac:dyDescent="0.25">
      <c r="A71" s="89">
        <v>42736</v>
      </c>
      <c r="B71" s="320">
        <v>2021</v>
      </c>
      <c r="C71" s="321"/>
      <c r="D71" s="461">
        <f t="shared" si="46"/>
        <v>14727</v>
      </c>
      <c r="E71" s="461">
        <f t="shared" si="46"/>
        <v>134147.98000000001</v>
      </c>
      <c r="F71" s="462"/>
      <c r="G71" s="463">
        <f t="shared" si="47"/>
        <v>265</v>
      </c>
      <c r="H71" s="463">
        <f t="shared" si="47"/>
        <v>11502.710000000001</v>
      </c>
      <c r="I71" s="463">
        <f t="shared" si="47"/>
        <v>221</v>
      </c>
      <c r="J71" s="463">
        <f t="shared" si="47"/>
        <v>69988.12</v>
      </c>
      <c r="K71" s="463">
        <f t="shared" si="47"/>
        <v>23</v>
      </c>
      <c r="L71" s="463">
        <f t="shared" si="47"/>
        <v>58031.1</v>
      </c>
      <c r="M71" s="461">
        <f t="shared" si="41"/>
        <v>509</v>
      </c>
      <c r="N71" s="461">
        <f t="shared" si="41"/>
        <v>139521.93</v>
      </c>
      <c r="O71" s="321"/>
      <c r="P71" s="461">
        <f t="shared" si="48"/>
        <v>3</v>
      </c>
      <c r="Q71" s="461">
        <f t="shared" si="48"/>
        <v>33581.07</v>
      </c>
      <c r="R71" s="321"/>
      <c r="S71" s="461">
        <f t="shared" si="49"/>
        <v>14</v>
      </c>
      <c r="T71" s="461">
        <f t="shared" si="49"/>
        <v>31540.98</v>
      </c>
      <c r="U71" s="321"/>
      <c r="V71" s="327">
        <f t="shared" si="44"/>
        <v>15253</v>
      </c>
      <c r="W71" s="327">
        <f t="shared" si="45"/>
        <v>338791.96</v>
      </c>
      <c r="X71" s="5"/>
      <c r="Y71" s="301">
        <v>15252</v>
      </c>
      <c r="Z71" s="301">
        <v>338734.16</v>
      </c>
      <c r="AB71" s="328">
        <f t="shared" si="37"/>
        <v>1</v>
      </c>
      <c r="AC71" s="329">
        <f t="shared" si="38"/>
        <v>57.800000000046566</v>
      </c>
      <c r="AE71" s="426"/>
      <c r="AF71" s="116"/>
      <c r="AG71" s="116"/>
      <c r="AH71" s="116"/>
      <c r="AI71" s="116"/>
      <c r="AJ71" s="116"/>
      <c r="AK71" s="116"/>
      <c r="AL71" s="116"/>
      <c r="AM71" s="116"/>
      <c r="AN71" s="116"/>
      <c r="AO71" s="116"/>
    </row>
    <row r="72" spans="1:41" s="3" customFormat="1" ht="14.5" x14ac:dyDescent="0.25">
      <c r="A72" s="89">
        <v>42736</v>
      </c>
      <c r="B72" s="320">
        <v>2022</v>
      </c>
      <c r="C72" s="321"/>
      <c r="D72" s="461">
        <f t="shared" si="46"/>
        <v>17973</v>
      </c>
      <c r="E72" s="461">
        <f t="shared" si="46"/>
        <v>161809.72</v>
      </c>
      <c r="F72" s="462"/>
      <c r="G72" s="463">
        <f t="shared" si="47"/>
        <v>400</v>
      </c>
      <c r="H72" s="463">
        <f t="shared" si="47"/>
        <v>16103.79</v>
      </c>
      <c r="I72" s="463">
        <f t="shared" si="47"/>
        <v>419</v>
      </c>
      <c r="J72" s="463">
        <f t="shared" si="47"/>
        <v>146424.08000000002</v>
      </c>
      <c r="K72" s="463">
        <f t="shared" si="47"/>
        <v>56</v>
      </c>
      <c r="L72" s="463">
        <f t="shared" si="47"/>
        <v>116351.67</v>
      </c>
      <c r="M72" s="461">
        <f t="shared" si="41"/>
        <v>875</v>
      </c>
      <c r="N72" s="461">
        <f t="shared" si="41"/>
        <v>278879.54000000004</v>
      </c>
      <c r="O72" s="321"/>
      <c r="P72" s="461">
        <f t="shared" si="48"/>
        <v>3</v>
      </c>
      <c r="Q72" s="461">
        <f t="shared" si="48"/>
        <v>19826.060000000001</v>
      </c>
      <c r="R72" s="321"/>
      <c r="S72" s="461">
        <f t="shared" si="49"/>
        <v>7</v>
      </c>
      <c r="T72" s="461">
        <f t="shared" si="49"/>
        <v>13082.14</v>
      </c>
      <c r="U72" s="321"/>
      <c r="V72" s="327">
        <f t="shared" si="44"/>
        <v>18858</v>
      </c>
      <c r="W72" s="327">
        <f t="shared" si="45"/>
        <v>473597.46</v>
      </c>
      <c r="X72" s="5"/>
      <c r="Y72" s="301">
        <v>18854</v>
      </c>
      <c r="Z72" s="301">
        <v>473522.07</v>
      </c>
      <c r="AB72" s="328">
        <f t="shared" si="37"/>
        <v>4</v>
      </c>
      <c r="AC72" s="329">
        <f t="shared" si="38"/>
        <v>75.39000000001397</v>
      </c>
      <c r="AE72" s="116"/>
      <c r="AF72" s="116"/>
      <c r="AG72" s="116"/>
      <c r="AH72" s="116"/>
      <c r="AI72" s="116"/>
      <c r="AJ72" s="116"/>
      <c r="AK72" s="116"/>
      <c r="AL72" s="116"/>
      <c r="AM72" s="116"/>
      <c r="AN72" s="116"/>
      <c r="AO72" s="116"/>
    </row>
    <row r="73" spans="1:41" s="3" customFormat="1" ht="14.5" x14ac:dyDescent="0.25">
      <c r="A73" s="89">
        <v>42736</v>
      </c>
      <c r="B73" s="320">
        <v>2023</v>
      </c>
      <c r="C73" s="321"/>
      <c r="D73" s="461">
        <f t="shared" si="46"/>
        <v>22339</v>
      </c>
      <c r="E73" s="461">
        <f t="shared" si="46"/>
        <v>197617.71</v>
      </c>
      <c r="F73" s="462"/>
      <c r="G73" s="463">
        <f t="shared" si="47"/>
        <v>279</v>
      </c>
      <c r="H73" s="463">
        <f t="shared" si="47"/>
        <v>9476.93</v>
      </c>
      <c r="I73" s="463">
        <f t="shared" si="47"/>
        <v>198</v>
      </c>
      <c r="J73" s="463">
        <f t="shared" si="47"/>
        <v>71804.639999999999</v>
      </c>
      <c r="K73" s="463">
        <f t="shared" si="47"/>
        <v>29</v>
      </c>
      <c r="L73" s="463">
        <f t="shared" si="47"/>
        <v>49816.14</v>
      </c>
      <c r="M73" s="461">
        <f t="shared" ref="M73" si="50">SUM(G73+I73+K73)</f>
        <v>506</v>
      </c>
      <c r="N73" s="461">
        <f t="shared" ref="N73" si="51">SUM(H73+J73+L73)</f>
        <v>131097.71000000002</v>
      </c>
      <c r="O73" s="321"/>
      <c r="P73" s="461">
        <f t="shared" si="48"/>
        <v>1</v>
      </c>
      <c r="Q73" s="461">
        <f t="shared" si="48"/>
        <v>25612.2</v>
      </c>
      <c r="R73" s="321"/>
      <c r="S73" s="461">
        <f t="shared" si="49"/>
        <v>82</v>
      </c>
      <c r="T73" s="461">
        <f t="shared" si="49"/>
        <v>98844.01</v>
      </c>
      <c r="U73" s="321"/>
      <c r="V73" s="327">
        <f t="shared" ref="V73" si="52">SUM(D73+M73+P73+S73)</f>
        <v>22928</v>
      </c>
      <c r="W73" s="327">
        <f t="shared" ref="W73" si="53">SUM(E73+N73+Q73+T73)</f>
        <v>453171.63000000006</v>
      </c>
      <c r="X73" s="5"/>
      <c r="Y73" s="301">
        <v>22917</v>
      </c>
      <c r="Z73" s="301">
        <v>449431.91000000003</v>
      </c>
      <c r="AB73" s="328">
        <f t="shared" ref="AB73" si="54">V73-Y73</f>
        <v>11</v>
      </c>
      <c r="AC73" s="329">
        <f t="shared" ref="AC73" si="55">W73-Z73</f>
        <v>3739.7200000000303</v>
      </c>
      <c r="AE73" s="491"/>
      <c r="AF73" s="116"/>
      <c r="AG73" s="116"/>
      <c r="AH73" s="116"/>
      <c r="AI73" s="116"/>
      <c r="AJ73" s="116"/>
      <c r="AK73" s="116"/>
      <c r="AL73" s="116"/>
      <c r="AM73" s="116"/>
      <c r="AN73" s="116"/>
      <c r="AO73" s="116"/>
    </row>
    <row r="74" spans="1:41" s="3" customFormat="1" ht="14.5" x14ac:dyDescent="0.25">
      <c r="A74" s="89">
        <v>42736</v>
      </c>
      <c r="B74" s="320">
        <v>2024</v>
      </c>
      <c r="C74" s="321"/>
      <c r="D74" s="461">
        <f t="shared" si="46"/>
        <v>16126</v>
      </c>
      <c r="E74" s="461">
        <f t="shared" si="46"/>
        <v>138320.66</v>
      </c>
      <c r="F74" s="462"/>
      <c r="G74" s="463">
        <f t="shared" si="47"/>
        <v>166</v>
      </c>
      <c r="H74" s="463">
        <f t="shared" si="47"/>
        <v>6222.57</v>
      </c>
      <c r="I74" s="463">
        <f t="shared" si="47"/>
        <v>113</v>
      </c>
      <c r="J74" s="463">
        <f t="shared" si="47"/>
        <v>32818.21</v>
      </c>
      <c r="K74" s="463">
        <f t="shared" si="47"/>
        <v>20</v>
      </c>
      <c r="L74" s="463">
        <f t="shared" si="47"/>
        <v>33966.18</v>
      </c>
      <c r="M74" s="461">
        <f t="shared" si="41"/>
        <v>299</v>
      </c>
      <c r="N74" s="461">
        <f t="shared" si="41"/>
        <v>73006.959999999992</v>
      </c>
      <c r="O74" s="321"/>
      <c r="P74" s="461">
        <f t="shared" si="48"/>
        <v>0</v>
      </c>
      <c r="Q74" s="461">
        <f t="shared" si="48"/>
        <v>0</v>
      </c>
      <c r="R74" s="321"/>
      <c r="S74" s="461">
        <f t="shared" si="49"/>
        <v>10</v>
      </c>
      <c r="T74" s="461">
        <f t="shared" si="49"/>
        <v>30117.54</v>
      </c>
      <c r="U74" s="321"/>
      <c r="V74" s="327">
        <f t="shared" si="44"/>
        <v>16435</v>
      </c>
      <c r="W74" s="327">
        <f t="shared" si="45"/>
        <v>241445.16</v>
      </c>
      <c r="X74" s="5"/>
      <c r="Y74" s="301">
        <v>14887</v>
      </c>
      <c r="Z74" s="301">
        <v>219608.03</v>
      </c>
      <c r="AB74" s="328">
        <f t="shared" si="37"/>
        <v>1548</v>
      </c>
      <c r="AC74" s="329">
        <f t="shared" si="38"/>
        <v>21837.130000000005</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66" t="s">
        <v>357</v>
      </c>
      <c r="C76" s="210"/>
      <c r="D76" s="467">
        <f>SUM(D64:D74)</f>
        <v>200978</v>
      </c>
      <c r="E76" s="468">
        <f>SUM(E64:E74)</f>
        <v>1721726.7149999999</v>
      </c>
      <c r="F76" s="211"/>
      <c r="G76" s="469">
        <f t="shared" ref="G76:N76" si="56">SUM(G64:G74)</f>
        <v>5667</v>
      </c>
      <c r="H76" s="470">
        <f t="shared" si="56"/>
        <v>189353.16200000001</v>
      </c>
      <c r="I76" s="470">
        <f t="shared" si="56"/>
        <v>3516</v>
      </c>
      <c r="J76" s="470">
        <f t="shared" si="56"/>
        <v>1154067.3729999997</v>
      </c>
      <c r="K76" s="470">
        <f t="shared" si="56"/>
        <v>421</v>
      </c>
      <c r="L76" s="470">
        <f t="shared" si="56"/>
        <v>976658.83400000003</v>
      </c>
      <c r="M76" s="468">
        <f t="shared" si="56"/>
        <v>9604</v>
      </c>
      <c r="N76" s="471">
        <f t="shared" si="56"/>
        <v>2320079.3689999999</v>
      </c>
      <c r="O76" s="211"/>
      <c r="P76" s="467">
        <f>SUM(P64:P74)</f>
        <v>191</v>
      </c>
      <c r="Q76" s="468">
        <f>SUM(Q64:Q74)</f>
        <v>815013.45499999996</v>
      </c>
      <c r="R76" s="211"/>
      <c r="S76" s="467">
        <f t="shared" ref="S76:W76" si="57">SUM(S64:S74)</f>
        <v>113</v>
      </c>
      <c r="T76" s="468">
        <f t="shared" si="57"/>
        <v>173584.67</v>
      </c>
      <c r="U76" s="211"/>
      <c r="V76" s="467">
        <f t="shared" si="57"/>
        <v>210886</v>
      </c>
      <c r="W76" s="468">
        <f t="shared" si="57"/>
        <v>5030404.2089999998</v>
      </c>
      <c r="X76" s="8"/>
      <c r="Y76" s="472">
        <f>SUM(Y64:Y74)</f>
        <v>209322</v>
      </c>
      <c r="Z76" s="473">
        <f>SUM(Z64:Z74)</f>
        <v>5004694.1690000007</v>
      </c>
      <c r="AA76" s="212"/>
      <c r="AB76" s="474">
        <f>SUM(AB64:AB74)</f>
        <v>1564</v>
      </c>
      <c r="AC76" s="475">
        <f>SUM(AC64:AC74)</f>
        <v>25710.040000000095</v>
      </c>
    </row>
    <row r="77" spans="1:41" ht="14.5" thickTop="1" x14ac:dyDescent="0.3">
      <c r="D77" s="489"/>
    </row>
    <row r="78" spans="1:41" x14ac:dyDescent="0.3">
      <c r="G78" s="490"/>
    </row>
    <row r="79" spans="1:41" x14ac:dyDescent="0.3">
      <c r="V79" s="135"/>
    </row>
    <row r="80" spans="1:41" x14ac:dyDescent="0.3">
      <c r="I80"/>
      <c r="K80"/>
    </row>
    <row r="81" spans="9:11" x14ac:dyDescent="0.3">
      <c r="I81"/>
      <c r="K81"/>
    </row>
  </sheetData>
  <mergeCells count="23">
    <mergeCell ref="S53:T53"/>
    <mergeCell ref="G1:L1"/>
    <mergeCell ref="Z5:Z6"/>
    <mergeCell ref="V4:W5"/>
    <mergeCell ref="G5:H5"/>
    <mergeCell ref="M5:N5"/>
    <mergeCell ref="S4:T5"/>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619" t="s">
        <v>392</v>
      </c>
      <c r="D1" s="619"/>
      <c r="E1" s="619"/>
      <c r="F1" s="619"/>
      <c r="G1" s="619"/>
      <c r="H1" s="619"/>
      <c r="I1" s="619"/>
      <c r="L1" s="196"/>
      <c r="M1" s="196"/>
      <c r="N1" s="196"/>
      <c r="O1" s="196"/>
      <c r="P1" s="196"/>
      <c r="Q1" s="196"/>
      <c r="R1" s="196"/>
      <c r="S1" s="196"/>
      <c r="T1" s="196"/>
      <c r="U1" s="196"/>
      <c r="V1" s="196"/>
      <c r="X1" s="226"/>
      <c r="Z1" s="164"/>
    </row>
    <row r="2" spans="2:26" ht="27" customHeight="1" x14ac:dyDescent="0.35">
      <c r="B2" s="216"/>
      <c r="C2" s="550" t="s">
        <v>393</v>
      </c>
      <c r="D2" s="550"/>
      <c r="E2" s="550"/>
      <c r="F2" s="550"/>
      <c r="G2" s="550"/>
      <c r="H2" s="550"/>
      <c r="I2" s="501">
        <f>'Annual Capacity'!M1</f>
        <v>45657</v>
      </c>
      <c r="J2" s="486"/>
      <c r="K2" s="196"/>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504" t="s">
        <v>4</v>
      </c>
      <c r="F4" s="504"/>
      <c r="G4" s="6"/>
      <c r="H4" s="503" t="s">
        <v>346</v>
      </c>
      <c r="I4" s="503"/>
      <c r="J4" s="6"/>
      <c r="K4" s="504" t="s">
        <v>25</v>
      </c>
      <c r="L4" s="504"/>
      <c r="M4" s="6"/>
      <c r="N4" s="504" t="s">
        <v>379</v>
      </c>
      <c r="O4" s="504"/>
      <c r="P4" s="6"/>
      <c r="Q4" s="621" t="str">
        <f>'Annual Capacity'!V4</f>
        <v>Total of All Projects               as 12/31/2024 (kW)</v>
      </c>
      <c r="R4" s="622"/>
      <c r="U4" s="15"/>
      <c r="V4" s="623" t="str">
        <f>'Annual Capacity'!Y2</f>
        <v>Previously Reported through 11/30/2024</v>
      </c>
      <c r="W4" s="623"/>
      <c r="X4" s="130"/>
      <c r="Y4" s="624" t="str">
        <f>'Annual Capacity'!AB2</f>
        <v>Difference between  11/30/2024 and 12/31/2024</v>
      </c>
      <c r="Z4" s="624"/>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4">
        <v>2151</v>
      </c>
      <c r="F6" s="384">
        <v>21774.962</v>
      </c>
      <c r="G6" s="82"/>
      <c r="H6" s="384">
        <v>177</v>
      </c>
      <c r="I6" s="384">
        <v>33513.919000000002</v>
      </c>
      <c r="J6" s="82"/>
      <c r="K6" s="385">
        <v>5</v>
      </c>
      <c r="L6" s="384">
        <v>33383.090000000004</v>
      </c>
      <c r="M6" s="82"/>
      <c r="N6" s="385">
        <v>0</v>
      </c>
      <c r="O6" s="384">
        <v>0</v>
      </c>
      <c r="P6" s="101"/>
      <c r="Q6" s="228">
        <f t="shared" ref="Q6:Q26" si="0">SUM(E6+H6+K6+N6)</f>
        <v>2333</v>
      </c>
      <c r="R6" s="228">
        <f t="shared" ref="R6:R26" si="1">SUM(F6+I6+L6+O6)</f>
        <v>88671.971000000005</v>
      </c>
      <c r="T6" s="29">
        <f>R6/$R$28</f>
        <v>1.7627205896684615E-2</v>
      </c>
      <c r="U6" s="15"/>
      <c r="V6" s="224">
        <v>2306</v>
      </c>
      <c r="W6" s="224">
        <v>88392.091</v>
      </c>
      <c r="X6" s="110"/>
      <c r="Y6" s="107">
        <f>SUM(Q6-V6)</f>
        <v>27</v>
      </c>
      <c r="Z6" s="107">
        <f>SUM(R6-W6)</f>
        <v>279.88000000000466</v>
      </c>
    </row>
    <row r="7" spans="2:26" s="98" customFormat="1" x14ac:dyDescent="0.35">
      <c r="B7" s="98">
        <v>2</v>
      </c>
      <c r="C7" s="230" t="s">
        <v>36</v>
      </c>
      <c r="D7" s="101"/>
      <c r="E7" s="384">
        <v>1925</v>
      </c>
      <c r="F7" s="384">
        <v>18530.550999999999</v>
      </c>
      <c r="G7" s="82"/>
      <c r="H7" s="384">
        <v>149</v>
      </c>
      <c r="I7" s="384">
        <v>56002.347000000009</v>
      </c>
      <c r="J7" s="82"/>
      <c r="K7" s="385">
        <v>8</v>
      </c>
      <c r="L7" s="384">
        <v>53167.504000000001</v>
      </c>
      <c r="M7" s="82"/>
      <c r="N7" s="385">
        <v>0</v>
      </c>
      <c r="O7" s="384">
        <v>0</v>
      </c>
      <c r="P7" s="101"/>
      <c r="Q7" s="228">
        <f t="shared" si="0"/>
        <v>2082</v>
      </c>
      <c r="R7" s="228">
        <f t="shared" si="1"/>
        <v>127700.40200000002</v>
      </c>
      <c r="T7" s="29">
        <f t="shared" ref="T7:T26" si="2">R7/$R$28</f>
        <v>2.5385713814158883E-2</v>
      </c>
      <c r="U7" s="15"/>
      <c r="V7" s="224">
        <v>2058</v>
      </c>
      <c r="W7" s="224">
        <v>127503.50200000001</v>
      </c>
      <c r="X7" s="110"/>
      <c r="Y7" s="107">
        <f t="shared" ref="Y7:Y26" si="3">SUM(Q7-V7)</f>
        <v>24</v>
      </c>
      <c r="Z7" s="107">
        <f t="shared" ref="Z7:Z26" si="4">SUM(R7-W7)</f>
        <v>196.90000000000873</v>
      </c>
    </row>
    <row r="8" spans="2:26" s="99" customFormat="1" x14ac:dyDescent="0.35">
      <c r="B8" s="98">
        <v>3</v>
      </c>
      <c r="C8" s="230" t="s">
        <v>37</v>
      </c>
      <c r="D8" s="102"/>
      <c r="E8" s="384">
        <v>5104</v>
      </c>
      <c r="F8" s="384">
        <v>44463.391000000003</v>
      </c>
      <c r="G8" s="386"/>
      <c r="H8" s="384">
        <v>419</v>
      </c>
      <c r="I8" s="384">
        <v>119015.63600000004</v>
      </c>
      <c r="J8" s="82"/>
      <c r="K8" s="385">
        <v>3</v>
      </c>
      <c r="L8" s="384">
        <v>30806.190000000002</v>
      </c>
      <c r="M8" s="82"/>
      <c r="N8" s="385">
        <v>4</v>
      </c>
      <c r="O8" s="384">
        <v>2794.31</v>
      </c>
      <c r="P8" s="101"/>
      <c r="Q8" s="228">
        <f t="shared" si="0"/>
        <v>5530</v>
      </c>
      <c r="R8" s="228">
        <f t="shared" si="1"/>
        <v>197079.52700000006</v>
      </c>
      <c r="T8" s="29">
        <f t="shared" si="2"/>
        <v>3.9177672056598535E-2</v>
      </c>
      <c r="U8" s="15"/>
      <c r="V8" s="224">
        <v>5489</v>
      </c>
      <c r="W8" s="224">
        <v>196305.53700000001</v>
      </c>
      <c r="X8" s="110"/>
      <c r="Y8" s="107">
        <f t="shared" si="3"/>
        <v>41</v>
      </c>
      <c r="Z8" s="107">
        <f t="shared" si="4"/>
        <v>773.99000000004889</v>
      </c>
    </row>
    <row r="9" spans="2:26" s="99" customFormat="1" x14ac:dyDescent="0.35">
      <c r="B9" s="98">
        <v>4</v>
      </c>
      <c r="C9" s="230" t="s">
        <v>38</v>
      </c>
      <c r="D9" s="102"/>
      <c r="E9" s="384">
        <v>2579</v>
      </c>
      <c r="F9" s="384">
        <v>28729.936000000002</v>
      </c>
      <c r="G9" s="386"/>
      <c r="H9" s="384">
        <v>205</v>
      </c>
      <c r="I9" s="384">
        <v>26196.911000000004</v>
      </c>
      <c r="J9" s="82"/>
      <c r="K9" s="385">
        <v>13</v>
      </c>
      <c r="L9" s="384">
        <v>80310.024999999994</v>
      </c>
      <c r="M9" s="82"/>
      <c r="N9" s="385">
        <v>1</v>
      </c>
      <c r="O9" s="384">
        <v>682.24</v>
      </c>
      <c r="P9" s="101"/>
      <c r="Q9" s="228">
        <f t="shared" si="0"/>
        <v>2798</v>
      </c>
      <c r="R9" s="228">
        <f t="shared" si="1"/>
        <v>135919.11199999999</v>
      </c>
      <c r="T9" s="29">
        <f t="shared" si="2"/>
        <v>2.7019520886916299E-2</v>
      </c>
      <c r="U9" s="15"/>
      <c r="V9" s="224">
        <v>2789</v>
      </c>
      <c r="W9" s="224">
        <v>135816.17199999999</v>
      </c>
      <c r="X9" s="110"/>
      <c r="Y9" s="107">
        <f t="shared" si="3"/>
        <v>9</v>
      </c>
      <c r="Z9" s="107">
        <f t="shared" si="4"/>
        <v>102.94000000000233</v>
      </c>
    </row>
    <row r="10" spans="2:26" s="98" customFormat="1" x14ac:dyDescent="0.35">
      <c r="B10" s="98">
        <v>5</v>
      </c>
      <c r="C10" s="230" t="s">
        <v>39</v>
      </c>
      <c r="D10" s="101"/>
      <c r="E10" s="384">
        <v>6633</v>
      </c>
      <c r="F10" s="384">
        <v>59834.099000000002</v>
      </c>
      <c r="G10" s="82"/>
      <c r="H10" s="384">
        <v>440</v>
      </c>
      <c r="I10" s="384">
        <v>139285.38700000002</v>
      </c>
      <c r="J10" s="82"/>
      <c r="K10" s="385">
        <v>3</v>
      </c>
      <c r="L10" s="384">
        <v>5755.8600000000006</v>
      </c>
      <c r="M10" s="82"/>
      <c r="N10" s="385">
        <v>5</v>
      </c>
      <c r="O10" s="384">
        <v>13572.789999999999</v>
      </c>
      <c r="P10" s="101"/>
      <c r="Q10" s="228">
        <f t="shared" si="0"/>
        <v>7081</v>
      </c>
      <c r="R10" s="228">
        <f t="shared" si="1"/>
        <v>218448.13600000003</v>
      </c>
      <c r="T10" s="29">
        <f t="shared" si="2"/>
        <v>4.3425563090494099E-2</v>
      </c>
      <c r="U10" s="15"/>
      <c r="V10" s="224">
        <v>7049</v>
      </c>
      <c r="W10" s="224">
        <v>218104.33599999998</v>
      </c>
      <c r="X10" s="110"/>
      <c r="Y10" s="107">
        <f t="shared" si="3"/>
        <v>32</v>
      </c>
      <c r="Z10" s="107">
        <f t="shared" si="4"/>
        <v>343.80000000004657</v>
      </c>
    </row>
    <row r="11" spans="2:26" s="98" customFormat="1" x14ac:dyDescent="0.35">
      <c r="B11" s="98">
        <v>6</v>
      </c>
      <c r="C11" s="230" t="s">
        <v>40</v>
      </c>
      <c r="D11" s="101"/>
      <c r="E11" s="384">
        <v>6129</v>
      </c>
      <c r="F11" s="384">
        <v>47086.879999999997</v>
      </c>
      <c r="G11" s="82"/>
      <c r="H11" s="384">
        <v>337</v>
      </c>
      <c r="I11" s="384">
        <v>69231.858000000051</v>
      </c>
      <c r="J11" s="82"/>
      <c r="K11" s="385">
        <v>5</v>
      </c>
      <c r="L11" s="384">
        <v>3514.01</v>
      </c>
      <c r="M11" s="82"/>
      <c r="N11" s="385">
        <v>1</v>
      </c>
      <c r="O11" s="384">
        <v>272.55</v>
      </c>
      <c r="P11" s="101"/>
      <c r="Q11" s="228">
        <f t="shared" si="0"/>
        <v>6472</v>
      </c>
      <c r="R11" s="228">
        <f t="shared" si="1"/>
        <v>120105.29800000004</v>
      </c>
      <c r="T11" s="29">
        <f t="shared" si="2"/>
        <v>2.3875874115042099E-2</v>
      </c>
      <c r="U11" s="15"/>
      <c r="V11" s="224">
        <v>6430</v>
      </c>
      <c r="W11" s="224">
        <v>118389.13800000001</v>
      </c>
      <c r="X11" s="110"/>
      <c r="Y11" s="107">
        <f t="shared" si="3"/>
        <v>42</v>
      </c>
      <c r="Z11" s="107">
        <f t="shared" si="4"/>
        <v>1716.1600000000326</v>
      </c>
    </row>
    <row r="12" spans="2:26" s="98" customFormat="1" x14ac:dyDescent="0.35">
      <c r="B12" s="98">
        <v>7</v>
      </c>
      <c r="C12" s="230" t="s">
        <v>41</v>
      </c>
      <c r="D12" s="101"/>
      <c r="E12" s="384">
        <v>11066</v>
      </c>
      <c r="F12" s="384">
        <v>84653.951000000001</v>
      </c>
      <c r="G12" s="82"/>
      <c r="H12" s="384">
        <v>715</v>
      </c>
      <c r="I12" s="384">
        <v>137599.18800000002</v>
      </c>
      <c r="J12" s="82"/>
      <c r="K12" s="385">
        <v>2</v>
      </c>
      <c r="L12" s="384">
        <v>2688.92</v>
      </c>
      <c r="M12" s="82"/>
      <c r="N12" s="385">
        <v>7</v>
      </c>
      <c r="O12" s="384">
        <v>11312.699999999999</v>
      </c>
      <c r="P12" s="101"/>
      <c r="Q12" s="228">
        <f t="shared" si="0"/>
        <v>11790</v>
      </c>
      <c r="R12" s="228">
        <f t="shared" si="1"/>
        <v>236254.75900000005</v>
      </c>
      <c r="T12" s="29">
        <f t="shared" si="2"/>
        <v>4.6965362718334111E-2</v>
      </c>
      <c r="U12" s="15"/>
      <c r="V12" s="224">
        <v>11695</v>
      </c>
      <c r="W12" s="224">
        <v>234318.12900000002</v>
      </c>
      <c r="X12" s="110"/>
      <c r="Y12" s="107">
        <f t="shared" si="3"/>
        <v>95</v>
      </c>
      <c r="Z12" s="107">
        <f t="shared" si="4"/>
        <v>1936.6300000000338</v>
      </c>
    </row>
    <row r="13" spans="2:26" s="98" customFormat="1" x14ac:dyDescent="0.35">
      <c r="B13" s="98">
        <v>8</v>
      </c>
      <c r="C13" s="230" t="s">
        <v>42</v>
      </c>
      <c r="D13" s="101"/>
      <c r="E13" s="384">
        <v>2891</v>
      </c>
      <c r="F13" s="384">
        <v>18529.681</v>
      </c>
      <c r="G13" s="82"/>
      <c r="H13" s="384">
        <v>343</v>
      </c>
      <c r="I13" s="384">
        <v>105247.39499999999</v>
      </c>
      <c r="J13" s="82"/>
      <c r="K13" s="385">
        <v>7</v>
      </c>
      <c r="L13" s="384">
        <v>9077.125</v>
      </c>
      <c r="M13" s="82"/>
      <c r="N13" s="385">
        <v>10</v>
      </c>
      <c r="O13" s="384">
        <v>11309.33</v>
      </c>
      <c r="P13" s="101"/>
      <c r="Q13" s="228">
        <f t="shared" si="0"/>
        <v>3251</v>
      </c>
      <c r="R13" s="228">
        <f t="shared" si="1"/>
        <v>144163.53099999999</v>
      </c>
      <c r="T13" s="29">
        <f t="shared" si="2"/>
        <v>2.8658438682163442E-2</v>
      </c>
      <c r="U13" s="15"/>
      <c r="V13" s="224">
        <v>3226</v>
      </c>
      <c r="W13" s="224">
        <v>143983.28099999999</v>
      </c>
      <c r="X13" s="110"/>
      <c r="Y13" s="107">
        <f t="shared" si="3"/>
        <v>25</v>
      </c>
      <c r="Z13" s="107">
        <f t="shared" si="4"/>
        <v>180.25</v>
      </c>
    </row>
    <row r="14" spans="2:26" s="96" customFormat="1" x14ac:dyDescent="0.35">
      <c r="B14" s="98">
        <v>9</v>
      </c>
      <c r="C14" s="230" t="s">
        <v>43</v>
      </c>
      <c r="D14" s="101"/>
      <c r="E14" s="384">
        <v>8140</v>
      </c>
      <c r="F14" s="384">
        <v>56285.216</v>
      </c>
      <c r="G14" s="82"/>
      <c r="H14" s="384">
        <v>411</v>
      </c>
      <c r="I14" s="384">
        <v>99933.61199999995</v>
      </c>
      <c r="J14" s="82"/>
      <c r="K14" s="385">
        <v>15</v>
      </c>
      <c r="L14" s="384">
        <v>12831.09</v>
      </c>
      <c r="M14" s="82"/>
      <c r="N14" s="385">
        <v>2</v>
      </c>
      <c r="O14" s="384">
        <v>2921.76</v>
      </c>
      <c r="P14" s="101"/>
      <c r="Q14" s="228">
        <f t="shared" si="0"/>
        <v>8568</v>
      </c>
      <c r="R14" s="228">
        <f t="shared" si="1"/>
        <v>171971.67799999996</v>
      </c>
      <c r="T14" s="29">
        <f t="shared" si="2"/>
        <v>3.4186453084530478E-2</v>
      </c>
      <c r="U14" s="15"/>
      <c r="V14" s="224">
        <v>8501</v>
      </c>
      <c r="W14" s="224">
        <v>171166.93799999999</v>
      </c>
      <c r="X14" s="110"/>
      <c r="Y14" s="107">
        <f t="shared" si="3"/>
        <v>67</v>
      </c>
      <c r="Z14" s="107">
        <f t="shared" si="4"/>
        <v>804.73999999996158</v>
      </c>
    </row>
    <row r="15" spans="2:26" x14ac:dyDescent="0.35">
      <c r="B15" s="98">
        <v>10</v>
      </c>
      <c r="C15" s="230" t="s">
        <v>44</v>
      </c>
      <c r="D15" s="82"/>
      <c r="E15" s="384">
        <v>10805</v>
      </c>
      <c r="F15" s="384">
        <v>75551.089000000007</v>
      </c>
      <c r="G15" s="82"/>
      <c r="H15" s="384">
        <v>439</v>
      </c>
      <c r="I15" s="384">
        <v>108360.64000000003</v>
      </c>
      <c r="J15" s="82"/>
      <c r="K15" s="385">
        <v>10</v>
      </c>
      <c r="L15" s="384">
        <v>6375.6949999999997</v>
      </c>
      <c r="M15" s="82"/>
      <c r="N15" s="385">
        <v>4</v>
      </c>
      <c r="O15" s="384">
        <v>11003.51</v>
      </c>
      <c r="P15" s="82"/>
      <c r="Q15" s="228">
        <f t="shared" si="0"/>
        <v>11258</v>
      </c>
      <c r="R15" s="228">
        <f t="shared" si="1"/>
        <v>201290.93400000007</v>
      </c>
      <c r="T15" s="29">
        <f t="shared" si="2"/>
        <v>4.0014862630649711E-2</v>
      </c>
      <c r="U15" s="15"/>
      <c r="V15" s="224">
        <v>11162</v>
      </c>
      <c r="W15" s="224">
        <v>196707.13400000002</v>
      </c>
      <c r="X15" s="110"/>
      <c r="Y15" s="107">
        <f t="shared" si="3"/>
        <v>96</v>
      </c>
      <c r="Z15" s="492">
        <f t="shared" si="4"/>
        <v>4583.8000000000466</v>
      </c>
    </row>
    <row r="16" spans="2:26" s="96" customFormat="1" x14ac:dyDescent="0.35">
      <c r="B16" s="98">
        <v>11</v>
      </c>
      <c r="C16" s="230" t="s">
        <v>45</v>
      </c>
      <c r="D16" s="101"/>
      <c r="E16" s="384">
        <v>18304</v>
      </c>
      <c r="F16" s="384">
        <v>148052.54300000001</v>
      </c>
      <c r="G16" s="82"/>
      <c r="H16" s="384">
        <v>887</v>
      </c>
      <c r="I16" s="384">
        <v>375852.69100000028</v>
      </c>
      <c r="J16" s="82"/>
      <c r="K16" s="385">
        <v>31</v>
      </c>
      <c r="L16" s="384">
        <v>80328.971000000005</v>
      </c>
      <c r="M16" s="82"/>
      <c r="N16" s="385">
        <v>17</v>
      </c>
      <c r="O16" s="384">
        <v>38797.180000000008</v>
      </c>
      <c r="P16" s="101"/>
      <c r="Q16" s="228">
        <f t="shared" si="0"/>
        <v>19239</v>
      </c>
      <c r="R16" s="228">
        <f t="shared" si="1"/>
        <v>643031.38500000036</v>
      </c>
      <c r="T16" s="29">
        <f t="shared" si="2"/>
        <v>0.12782896887930101</v>
      </c>
      <c r="U16" s="15"/>
      <c r="V16" s="224">
        <v>19119</v>
      </c>
      <c r="W16" s="224">
        <v>640175.28500000003</v>
      </c>
      <c r="X16" s="110"/>
      <c r="Y16" s="107">
        <f t="shared" si="3"/>
        <v>120</v>
      </c>
      <c r="Z16" s="492">
        <f t="shared" si="4"/>
        <v>2856.100000000326</v>
      </c>
    </row>
    <row r="17" spans="2:31" x14ac:dyDescent="0.35">
      <c r="B17" s="98">
        <v>12</v>
      </c>
      <c r="C17" s="230" t="s">
        <v>46</v>
      </c>
      <c r="D17" s="82"/>
      <c r="E17" s="384">
        <v>7966</v>
      </c>
      <c r="F17" s="384">
        <v>67900.838000000003</v>
      </c>
      <c r="G17" s="82"/>
      <c r="H17" s="384">
        <v>493</v>
      </c>
      <c r="I17" s="384">
        <v>168865.9249999999</v>
      </c>
      <c r="J17" s="82"/>
      <c r="K17" s="385">
        <v>14</v>
      </c>
      <c r="L17" s="384">
        <v>32943.985000000001</v>
      </c>
      <c r="M17" s="82"/>
      <c r="N17" s="385">
        <v>5</v>
      </c>
      <c r="O17" s="384">
        <v>7990.17</v>
      </c>
      <c r="P17" s="82"/>
      <c r="Q17" s="228">
        <f t="shared" si="0"/>
        <v>8478</v>
      </c>
      <c r="R17" s="228">
        <f t="shared" si="1"/>
        <v>277700.91799999989</v>
      </c>
      <c r="T17" s="29">
        <f t="shared" si="2"/>
        <v>5.5204493641900984E-2</v>
      </c>
      <c r="U17" s="15"/>
      <c r="V17" s="224">
        <v>8410</v>
      </c>
      <c r="W17" s="224">
        <v>277121.34799999994</v>
      </c>
      <c r="X17" s="110"/>
      <c r="Y17" s="107">
        <f t="shared" si="3"/>
        <v>68</v>
      </c>
      <c r="Z17" s="492">
        <f t="shared" si="4"/>
        <v>579.56999999994878</v>
      </c>
    </row>
    <row r="18" spans="2:31" x14ac:dyDescent="0.35">
      <c r="B18" s="98">
        <v>13</v>
      </c>
      <c r="C18" s="230" t="s">
        <v>47</v>
      </c>
      <c r="D18" s="82"/>
      <c r="E18" s="384">
        <v>17760</v>
      </c>
      <c r="F18" s="384">
        <v>159199.14499999999</v>
      </c>
      <c r="G18" s="82"/>
      <c r="H18" s="384">
        <v>730</v>
      </c>
      <c r="I18" s="384">
        <v>179230.70000000007</v>
      </c>
      <c r="J18" s="82"/>
      <c r="K18" s="385">
        <v>22</v>
      </c>
      <c r="L18" s="384">
        <v>167652.69500000001</v>
      </c>
      <c r="M18" s="82"/>
      <c r="N18" s="385">
        <v>29</v>
      </c>
      <c r="O18" s="384">
        <v>27626.199999999993</v>
      </c>
      <c r="P18" s="82"/>
      <c r="Q18" s="228">
        <f t="shared" si="0"/>
        <v>18541</v>
      </c>
      <c r="R18" s="228">
        <f t="shared" si="1"/>
        <v>533708.74000000011</v>
      </c>
      <c r="T18" s="29">
        <f t="shared" si="2"/>
        <v>0.10609659109573777</v>
      </c>
      <c r="U18" s="15"/>
      <c r="V18" s="224">
        <v>18379</v>
      </c>
      <c r="W18" s="224">
        <v>532170.38</v>
      </c>
      <c r="X18" s="110"/>
      <c r="Y18" s="107">
        <f t="shared" si="3"/>
        <v>162</v>
      </c>
      <c r="Z18" s="492">
        <f t="shared" si="4"/>
        <v>1538.3600000001024</v>
      </c>
    </row>
    <row r="19" spans="2:31" x14ac:dyDescent="0.35">
      <c r="B19" s="98">
        <v>14</v>
      </c>
      <c r="C19" s="230" t="s">
        <v>48</v>
      </c>
      <c r="D19" s="82"/>
      <c r="E19" s="384">
        <v>17259</v>
      </c>
      <c r="F19" s="384">
        <v>146280.755</v>
      </c>
      <c r="G19" s="82"/>
      <c r="H19" s="384">
        <v>588</v>
      </c>
      <c r="I19" s="384">
        <v>152013.39299999992</v>
      </c>
      <c r="J19" s="82"/>
      <c r="K19" s="385">
        <v>15</v>
      </c>
      <c r="L19" s="384">
        <v>32184.065000000002</v>
      </c>
      <c r="M19" s="82"/>
      <c r="N19" s="385">
        <v>5</v>
      </c>
      <c r="O19" s="384">
        <v>5374.24</v>
      </c>
      <c r="P19" s="82"/>
      <c r="Q19" s="228">
        <f t="shared" si="0"/>
        <v>17867</v>
      </c>
      <c r="R19" s="228">
        <f t="shared" si="1"/>
        <v>335852.45299999992</v>
      </c>
      <c r="T19" s="29">
        <f t="shared" si="2"/>
        <v>6.6764506000860077E-2</v>
      </c>
      <c r="U19" s="15"/>
      <c r="V19" s="224">
        <v>17725</v>
      </c>
      <c r="W19" s="224">
        <v>332454.70300000004</v>
      </c>
      <c r="X19" s="110"/>
      <c r="Y19" s="107">
        <f t="shared" si="3"/>
        <v>142</v>
      </c>
      <c r="Z19" s="492">
        <f t="shared" si="4"/>
        <v>3397.7499999998836</v>
      </c>
    </row>
    <row r="20" spans="2:31" x14ac:dyDescent="0.35">
      <c r="B20" s="98">
        <v>15</v>
      </c>
      <c r="C20" s="230" t="s">
        <v>49</v>
      </c>
      <c r="D20" s="82"/>
      <c r="E20" s="384">
        <v>12888</v>
      </c>
      <c r="F20" s="384">
        <v>120521.47900000001</v>
      </c>
      <c r="G20" s="82"/>
      <c r="H20" s="384">
        <v>378</v>
      </c>
      <c r="I20" s="384">
        <v>100570.95899999994</v>
      </c>
      <c r="J20" s="82"/>
      <c r="K20" s="385">
        <v>5</v>
      </c>
      <c r="L20" s="384">
        <v>24438.275000000001</v>
      </c>
      <c r="M20" s="82"/>
      <c r="N20" s="385">
        <v>3</v>
      </c>
      <c r="O20" s="384">
        <v>5353.8799999999992</v>
      </c>
      <c r="P20" s="82"/>
      <c r="Q20" s="228">
        <f t="shared" si="0"/>
        <v>13274</v>
      </c>
      <c r="R20" s="228">
        <f t="shared" si="1"/>
        <v>250884.59299999996</v>
      </c>
      <c r="T20" s="29">
        <f t="shared" si="2"/>
        <v>4.9873644706926824E-2</v>
      </c>
      <c r="U20" s="15"/>
      <c r="V20" s="224">
        <v>13152</v>
      </c>
      <c r="W20" s="224">
        <v>249613.90299999999</v>
      </c>
      <c r="X20" s="110"/>
      <c r="Y20" s="107">
        <f t="shared" si="3"/>
        <v>122</v>
      </c>
      <c r="Z20" s="492">
        <f t="shared" si="4"/>
        <v>1270.6899999999732</v>
      </c>
    </row>
    <row r="21" spans="2:31" x14ac:dyDescent="0.35">
      <c r="B21" s="98">
        <v>16</v>
      </c>
      <c r="C21" s="230" t="s">
        <v>50</v>
      </c>
      <c r="D21" s="82"/>
      <c r="E21" s="384">
        <v>3938</v>
      </c>
      <c r="F21" s="384">
        <v>42470.57</v>
      </c>
      <c r="G21" s="82"/>
      <c r="H21" s="384">
        <v>216</v>
      </c>
      <c r="I21" s="384">
        <v>15491.895999999999</v>
      </c>
      <c r="J21" s="82"/>
      <c r="K21" s="385">
        <v>3</v>
      </c>
      <c r="L21" s="384">
        <v>22196.884999999998</v>
      </c>
      <c r="M21" s="82"/>
      <c r="N21" s="385">
        <v>0</v>
      </c>
      <c r="O21" s="384">
        <v>0</v>
      </c>
      <c r="P21" s="82"/>
      <c r="Q21" s="228">
        <f t="shared" si="0"/>
        <v>4157</v>
      </c>
      <c r="R21" s="228">
        <f t="shared" si="1"/>
        <v>80159.350999999995</v>
      </c>
      <c r="T21" s="29">
        <f t="shared" si="2"/>
        <v>1.5934972107720619E-2</v>
      </c>
      <c r="U21" s="15"/>
      <c r="V21" s="224">
        <v>4106</v>
      </c>
      <c r="W21" s="224">
        <v>79632.001000000004</v>
      </c>
      <c r="X21" s="110"/>
      <c r="Y21" s="107">
        <f t="shared" si="3"/>
        <v>51</v>
      </c>
      <c r="Z21" s="107">
        <f t="shared" si="4"/>
        <v>527.34999999999127</v>
      </c>
    </row>
    <row r="22" spans="2:31" x14ac:dyDescent="0.35">
      <c r="B22" s="98">
        <v>17</v>
      </c>
      <c r="C22" s="230" t="s">
        <v>51</v>
      </c>
      <c r="D22" s="82"/>
      <c r="E22" s="384">
        <v>14668</v>
      </c>
      <c r="F22" s="384">
        <v>131976.228</v>
      </c>
      <c r="G22" s="82"/>
      <c r="H22" s="384">
        <v>839</v>
      </c>
      <c r="I22" s="384">
        <v>141779.12700000009</v>
      </c>
      <c r="J22" s="82"/>
      <c r="K22" s="385">
        <v>13</v>
      </c>
      <c r="L22" s="384">
        <v>106655.39</v>
      </c>
      <c r="M22" s="82"/>
      <c r="N22" s="385">
        <v>6</v>
      </c>
      <c r="O22" s="384">
        <v>5219.26</v>
      </c>
      <c r="P22" s="82"/>
      <c r="Q22" s="228">
        <f t="shared" si="0"/>
        <v>15526</v>
      </c>
      <c r="R22" s="228">
        <f t="shared" si="1"/>
        <v>385630.00500000012</v>
      </c>
      <c r="T22" s="29">
        <f t="shared" si="2"/>
        <v>7.6659844383909312E-2</v>
      </c>
      <c r="U22" s="15"/>
      <c r="V22" s="224">
        <v>15437</v>
      </c>
      <c r="W22" s="224">
        <v>384523.97500000003</v>
      </c>
      <c r="X22" s="110"/>
      <c r="Y22" s="107">
        <f t="shared" si="3"/>
        <v>89</v>
      </c>
      <c r="Z22" s="107">
        <f t="shared" si="4"/>
        <v>1106.0300000000861</v>
      </c>
    </row>
    <row r="23" spans="2:31" x14ac:dyDescent="0.35">
      <c r="B23" s="98">
        <v>18</v>
      </c>
      <c r="C23" s="230" t="s">
        <v>52</v>
      </c>
      <c r="D23" s="82"/>
      <c r="E23" s="384">
        <v>24841</v>
      </c>
      <c r="F23" s="384">
        <v>219509.14</v>
      </c>
      <c r="G23" s="82"/>
      <c r="H23" s="384">
        <v>721</v>
      </c>
      <c r="I23" s="384">
        <v>138982.21800000002</v>
      </c>
      <c r="J23" s="82"/>
      <c r="K23" s="385">
        <v>4</v>
      </c>
      <c r="L23" s="384">
        <v>51824.969999999994</v>
      </c>
      <c r="M23" s="82"/>
      <c r="N23" s="385">
        <v>12</v>
      </c>
      <c r="O23" s="384">
        <v>26428.239999999998</v>
      </c>
      <c r="P23" s="82"/>
      <c r="Q23" s="228">
        <f t="shared" si="0"/>
        <v>25578</v>
      </c>
      <c r="R23" s="228">
        <f t="shared" si="1"/>
        <v>436744.56799999997</v>
      </c>
      <c r="T23" s="29">
        <f t="shared" si="2"/>
        <v>8.6820968763563114E-2</v>
      </c>
      <c r="U23" s="15"/>
      <c r="V23" s="224">
        <v>25418</v>
      </c>
      <c r="W23" s="224">
        <v>434980.74800000002</v>
      </c>
      <c r="X23" s="110"/>
      <c r="Y23" s="107">
        <f t="shared" si="3"/>
        <v>160</v>
      </c>
      <c r="Z23" s="107">
        <f t="shared" si="4"/>
        <v>1763.8199999999488</v>
      </c>
    </row>
    <row r="24" spans="2:31" x14ac:dyDescent="0.35">
      <c r="B24" s="98">
        <v>19</v>
      </c>
      <c r="C24" s="230" t="s">
        <v>53</v>
      </c>
      <c r="D24" s="82"/>
      <c r="E24" s="384">
        <v>14317</v>
      </c>
      <c r="F24" s="384">
        <v>127664.7</v>
      </c>
      <c r="G24" s="82"/>
      <c r="H24" s="384">
        <v>562</v>
      </c>
      <c r="I24" s="384">
        <v>72096.445000000007</v>
      </c>
      <c r="J24" s="82"/>
      <c r="K24" s="385">
        <v>4</v>
      </c>
      <c r="L24" s="384">
        <v>19549.579999999998</v>
      </c>
      <c r="M24" s="82"/>
      <c r="N24" s="385">
        <v>1</v>
      </c>
      <c r="O24" s="384">
        <v>921.83</v>
      </c>
      <c r="P24" s="82"/>
      <c r="Q24" s="228">
        <f t="shared" si="0"/>
        <v>14884</v>
      </c>
      <c r="R24" s="228">
        <f t="shared" si="1"/>
        <v>220232.55499999999</v>
      </c>
      <c r="T24" s="29">
        <f t="shared" si="2"/>
        <v>4.3780289852110299E-2</v>
      </c>
      <c r="U24" s="15"/>
      <c r="V24" s="224">
        <v>14791</v>
      </c>
      <c r="W24" s="224">
        <v>219365.19499999998</v>
      </c>
      <c r="X24" s="110"/>
      <c r="Y24" s="107">
        <f t="shared" si="3"/>
        <v>93</v>
      </c>
      <c r="Z24" s="107">
        <f t="shared" si="4"/>
        <v>867.36000000001513</v>
      </c>
      <c r="AE24" s="240"/>
    </row>
    <row r="25" spans="2:31" ht="17.399999999999999" customHeight="1" x14ac:dyDescent="0.35">
      <c r="B25" s="98">
        <v>20</v>
      </c>
      <c r="C25" s="231" t="s">
        <v>54</v>
      </c>
      <c r="D25" s="82"/>
      <c r="E25" s="384">
        <v>5744</v>
      </c>
      <c r="F25" s="384">
        <v>51524.298000000003</v>
      </c>
      <c r="G25" s="82"/>
      <c r="H25" s="384">
        <v>241</v>
      </c>
      <c r="I25" s="384">
        <v>58436.627</v>
      </c>
      <c r="J25" s="82"/>
      <c r="K25" s="385">
        <v>9</v>
      </c>
      <c r="L25" s="384">
        <v>39329.130000000005</v>
      </c>
      <c r="M25" s="82"/>
      <c r="N25" s="385">
        <v>1</v>
      </c>
      <c r="O25" s="384">
        <v>2004.48</v>
      </c>
      <c r="P25" s="82"/>
      <c r="Q25" s="228">
        <f t="shared" si="0"/>
        <v>5995</v>
      </c>
      <c r="R25" s="228">
        <f>SUM(F25+I25+L25+O25)</f>
        <v>151294.535</v>
      </c>
      <c r="T25" s="29">
        <f t="shared" si="2"/>
        <v>3.0076019393864121E-2</v>
      </c>
      <c r="U25" s="15"/>
      <c r="V25" s="224">
        <v>5916</v>
      </c>
      <c r="W25" s="224">
        <v>150560.065</v>
      </c>
      <c r="X25" s="110"/>
      <c r="Y25" s="107">
        <f t="shared" si="3"/>
        <v>79</v>
      </c>
      <c r="Z25" s="107">
        <f t="shared" si="4"/>
        <v>734.47000000000116</v>
      </c>
    </row>
    <row r="26" spans="2:31" x14ac:dyDescent="0.35">
      <c r="B26" s="98">
        <v>21</v>
      </c>
      <c r="C26" s="230" t="s">
        <v>55</v>
      </c>
      <c r="D26" s="82"/>
      <c r="E26" s="384">
        <v>5870</v>
      </c>
      <c r="F26" s="384">
        <v>51187.273000000001</v>
      </c>
      <c r="G26" s="82"/>
      <c r="H26" s="384">
        <v>314</v>
      </c>
      <c r="I26" s="384">
        <v>22372.499999999982</v>
      </c>
      <c r="J26" s="82"/>
      <c r="K26" s="385">
        <v>0</v>
      </c>
      <c r="L26" s="384">
        <v>0</v>
      </c>
      <c r="M26" s="82"/>
      <c r="N26" s="385">
        <v>0</v>
      </c>
      <c r="O26" s="384">
        <v>0</v>
      </c>
      <c r="P26" s="82"/>
      <c r="Q26" s="228">
        <f t="shared" si="0"/>
        <v>6184</v>
      </c>
      <c r="R26" s="228">
        <f t="shared" si="1"/>
        <v>73559.772999999986</v>
      </c>
      <c r="T26" s="29">
        <f t="shared" si="2"/>
        <v>1.462303419853362E-2</v>
      </c>
      <c r="U26" s="15"/>
      <c r="V26" s="224">
        <v>6164</v>
      </c>
      <c r="W26" s="224">
        <v>73410.323000000004</v>
      </c>
      <c r="X26" s="110"/>
      <c r="Y26" s="107">
        <f t="shared" si="3"/>
        <v>20</v>
      </c>
      <c r="Z26" s="107">
        <f t="shared" si="4"/>
        <v>149.44999999998254</v>
      </c>
    </row>
    <row r="27" spans="2:31" s="96" customFormat="1" ht="7.25" customHeight="1" x14ac:dyDescent="0.35">
      <c r="C27" s="103"/>
      <c r="D27" s="101"/>
      <c r="E27" s="387"/>
      <c r="F27" s="387"/>
      <c r="G27" s="82"/>
      <c r="H27" s="82"/>
      <c r="I27" s="387"/>
      <c r="J27" s="82"/>
      <c r="K27" s="82"/>
      <c r="L27" s="387"/>
      <c r="M27" s="82"/>
      <c r="N27" s="82"/>
      <c r="O27" s="387"/>
      <c r="P27" s="101"/>
      <c r="Q27" s="100"/>
      <c r="R27" s="100"/>
      <c r="U27" s="15"/>
      <c r="V27" s="110"/>
      <c r="W27" s="108"/>
      <c r="X27" s="108"/>
      <c r="Y27" s="111"/>
      <c r="Z27" s="111"/>
    </row>
    <row r="28" spans="2:31" s="105" customFormat="1" ht="18" x14ac:dyDescent="0.4">
      <c r="C28" s="234" t="s">
        <v>58</v>
      </c>
      <c r="D28" s="104"/>
      <c r="E28" s="388">
        <f>SUM(E6:E26)</f>
        <v>200978</v>
      </c>
      <c r="F28" s="388">
        <f>SUM(F6:F26)</f>
        <v>1721726.7250000003</v>
      </c>
      <c r="G28" s="104"/>
      <c r="H28" s="388">
        <f>SUM(H6:H26)</f>
        <v>9604</v>
      </c>
      <c r="I28" s="388">
        <f>SUM(I6:I26)</f>
        <v>2320079.3739999998</v>
      </c>
      <c r="J28" s="104"/>
      <c r="K28" s="388">
        <f>SUM(K6:K26)</f>
        <v>191</v>
      </c>
      <c r="L28" s="388">
        <f>SUM(L6:L26)</f>
        <v>815013.45500000007</v>
      </c>
      <c r="M28" s="104"/>
      <c r="N28" s="388">
        <f>SUM(N6:N26)</f>
        <v>113</v>
      </c>
      <c r="O28" s="388">
        <f>SUM(O6:O26)</f>
        <v>173584.67</v>
      </c>
      <c r="P28" s="104"/>
      <c r="Q28" s="229">
        <f>SUM(Q6:Q26)</f>
        <v>210886</v>
      </c>
      <c r="R28" s="229">
        <f>SUM(R6:R26)</f>
        <v>5030404.2240000004</v>
      </c>
      <c r="T28" s="407">
        <f>SUM(T6:T26)</f>
        <v>1.0000000000000002</v>
      </c>
      <c r="U28" s="106"/>
      <c r="V28" s="313">
        <f>SUM(V6:V26)</f>
        <v>209322</v>
      </c>
      <c r="W28" s="313">
        <f>SUM(W6:W26)</f>
        <v>5004694.1840000004</v>
      </c>
      <c r="X28" s="112"/>
      <c r="Y28" s="94">
        <f>SUM(Q28-V28)</f>
        <v>1564</v>
      </c>
      <c r="Z28" s="94">
        <f>SUM(R28-W28)</f>
        <v>25710.040000000037</v>
      </c>
    </row>
    <row r="29" spans="2:31" ht="16.25" customHeight="1" x14ac:dyDescent="0.35">
      <c r="H29" s="135"/>
      <c r="I29" s="135"/>
      <c r="K29" s="135"/>
      <c r="R29" s="311"/>
    </row>
    <row r="30" spans="2:31" ht="31.25" customHeight="1" x14ac:dyDescent="0.35">
      <c r="C30" s="620" t="s">
        <v>321</v>
      </c>
      <c r="D30" s="620"/>
      <c r="E30" s="620"/>
      <c r="F30" s="620"/>
      <c r="G30" s="620"/>
      <c r="H30" s="620"/>
      <c r="I30" s="620"/>
      <c r="J30" s="620"/>
      <c r="K30" s="620"/>
      <c r="L30" s="620"/>
      <c r="M30" s="620"/>
      <c r="N30" s="620"/>
      <c r="O30" s="620"/>
      <c r="P30" s="620"/>
      <c r="Q30" s="620"/>
      <c r="R30" s="620"/>
      <c r="S30" s="620"/>
      <c r="T30" s="620"/>
      <c r="U30" s="620"/>
      <c r="V30" s="620"/>
      <c r="W30" s="620"/>
      <c r="X30" s="620"/>
      <c r="Y30" s="620"/>
      <c r="Z30" s="620"/>
    </row>
    <row r="31" spans="2:31" ht="6.65" customHeight="1" x14ac:dyDescent="0.35">
      <c r="C31" s="620"/>
      <c r="D31" s="620"/>
      <c r="E31" s="620"/>
      <c r="F31" s="620"/>
      <c r="G31" s="620"/>
      <c r="H31" s="620"/>
      <c r="I31" s="620"/>
      <c r="J31" s="620"/>
      <c r="K31" s="620"/>
      <c r="L31" s="620"/>
      <c r="M31" s="620"/>
      <c r="N31" s="620"/>
      <c r="O31" s="620"/>
      <c r="P31" s="620"/>
      <c r="Q31" s="620"/>
      <c r="R31" s="620"/>
      <c r="S31" s="620"/>
      <c r="T31" s="620"/>
      <c r="U31" s="620"/>
      <c r="V31" s="620"/>
      <c r="W31" s="620"/>
      <c r="X31" s="620"/>
      <c r="Y31" s="620"/>
      <c r="Z31" s="620"/>
    </row>
    <row r="32" spans="2:31" x14ac:dyDescent="0.35">
      <c r="C32" s="620"/>
      <c r="D32" s="620"/>
      <c r="E32" s="620"/>
      <c r="F32" s="620"/>
      <c r="G32" s="620"/>
      <c r="H32" s="620"/>
      <c r="I32" s="620"/>
      <c r="J32" s="620"/>
      <c r="K32" s="620"/>
      <c r="L32" s="620"/>
      <c r="M32" s="620"/>
      <c r="N32" s="620"/>
      <c r="O32" s="620"/>
      <c r="P32" s="620"/>
      <c r="Q32" s="620"/>
      <c r="R32" s="620"/>
      <c r="S32" s="620"/>
      <c r="T32" s="620"/>
      <c r="U32" s="620"/>
      <c r="V32" s="620"/>
      <c r="W32" s="620"/>
      <c r="X32" s="620"/>
      <c r="Y32" s="620"/>
      <c r="Z32" s="620"/>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0">
    <mergeCell ref="C1:I1"/>
    <mergeCell ref="C30:Z32"/>
    <mergeCell ref="Q4:R4"/>
    <mergeCell ref="V4:W4"/>
    <mergeCell ref="Y4:Z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heetViews>
  <sheetFormatPr defaultColWidth="8.90625" defaultRowHeight="12.5" x14ac:dyDescent="0.25"/>
  <cols>
    <col min="1" max="16384" width="8.90625" style="179"/>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22"/>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50" t="str">
        <f>'Annual Capacity'!G1</f>
        <v xml:space="preserve"> New Jersey Solar Installations Report as of</v>
      </c>
      <c r="B1" s="550"/>
      <c r="C1" s="550"/>
      <c r="D1" s="550"/>
      <c r="E1" s="550"/>
      <c r="F1" s="550"/>
      <c r="G1" s="397">
        <f>'Annual Capacity'!M1</f>
        <v>45657</v>
      </c>
      <c r="H1" s="551" t="s">
        <v>294</v>
      </c>
      <c r="I1" s="551"/>
      <c r="J1" s="551"/>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503" t="s">
        <v>73</v>
      </c>
      <c r="C3" s="503"/>
      <c r="D3" s="6"/>
      <c r="E3" s="539" t="s">
        <v>9</v>
      </c>
      <c r="F3" s="540"/>
      <c r="G3" s="539" t="s">
        <v>9</v>
      </c>
      <c r="H3" s="540"/>
      <c r="I3" s="539" t="s">
        <v>9</v>
      </c>
      <c r="J3" s="540"/>
      <c r="K3" s="541" t="s">
        <v>9</v>
      </c>
      <c r="L3" s="542"/>
      <c r="M3" s="6"/>
      <c r="N3" s="543" t="s">
        <v>72</v>
      </c>
      <c r="O3" s="544"/>
      <c r="P3" s="6"/>
      <c r="Q3" s="543" t="s">
        <v>299</v>
      </c>
      <c r="R3" s="544"/>
      <c r="S3" s="6"/>
      <c r="T3" s="524" t="str">
        <f>'Annual Capacity'!V4</f>
        <v>Total of All Projects               as 12/31/2024 (kW)</v>
      </c>
      <c r="U3" s="525"/>
      <c r="W3" s="507" t="str">
        <f>'Annual Capacity'!Y2</f>
        <v>Previously Reported through 11/30/2024</v>
      </c>
      <c r="X3" s="507"/>
      <c r="Y3" s="117"/>
      <c r="Z3" s="532" t="str">
        <f>'Annual Capacity'!AB2</f>
        <v>Difference between  11/30/2024 and 12/31/2024</v>
      </c>
      <c r="AA3" s="532"/>
    </row>
    <row r="4" spans="1:30" ht="33.65" customHeight="1" x14ac:dyDescent="0.3">
      <c r="A4" s="36"/>
      <c r="B4" s="538"/>
      <c r="C4" s="538"/>
      <c r="D4" s="6"/>
      <c r="E4" s="534" t="s">
        <v>69</v>
      </c>
      <c r="F4" s="535"/>
      <c r="G4" s="534" t="s">
        <v>74</v>
      </c>
      <c r="H4" s="535"/>
      <c r="I4" s="534" t="s">
        <v>71</v>
      </c>
      <c r="J4" s="535"/>
      <c r="K4" s="536" t="s">
        <v>67</v>
      </c>
      <c r="L4" s="537"/>
      <c r="M4" s="6"/>
      <c r="N4" s="545"/>
      <c r="O4" s="546"/>
      <c r="P4" s="6"/>
      <c r="Q4" s="545"/>
      <c r="R4" s="546"/>
      <c r="S4" s="6"/>
      <c r="T4" s="526"/>
      <c r="U4" s="527"/>
      <c r="W4" s="508"/>
      <c r="X4" s="508"/>
      <c r="Y4" s="117"/>
      <c r="Z4" s="533"/>
      <c r="AA4" s="533"/>
    </row>
    <row r="5" spans="1:30" ht="42" x14ac:dyDescent="0.3">
      <c r="B5" s="61" t="s">
        <v>8</v>
      </c>
      <c r="C5" s="133" t="s">
        <v>61</v>
      </c>
      <c r="D5" s="46"/>
      <c r="E5" s="47" t="s">
        <v>8</v>
      </c>
      <c r="F5" s="47" t="s">
        <v>61</v>
      </c>
      <c r="G5" s="47" t="s">
        <v>8</v>
      </c>
      <c r="H5" s="434"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7"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7"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7"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7"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7"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7"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7" s="35" customFormat="1" ht="15" thickTop="1" thickBot="1" x14ac:dyDescent="0.35">
      <c r="A23" s="80" t="s">
        <v>385</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7"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7" x14ac:dyDescent="0.3">
      <c r="A25" s="137">
        <v>45292</v>
      </c>
      <c r="B25" s="84">
        <v>0</v>
      </c>
      <c r="C25" s="218">
        <v>0</v>
      </c>
      <c r="D25" s="62"/>
      <c r="E25" s="219">
        <v>0</v>
      </c>
      <c r="F25" s="220">
        <v>0</v>
      </c>
      <c r="G25" s="219">
        <v>0</v>
      </c>
      <c r="H25" s="220">
        <v>0</v>
      </c>
      <c r="I25" s="219">
        <v>0</v>
      </c>
      <c r="J25" s="220">
        <v>0</v>
      </c>
      <c r="K25" s="217">
        <f t="shared" ref="K25:K35" si="18">SUM(E25+G25+I25)</f>
        <v>0</v>
      </c>
      <c r="L25" s="67">
        <f t="shared" ref="L25:L35" si="19">SUM(F25+H25+J25)</f>
        <v>0</v>
      </c>
      <c r="M25" s="62"/>
      <c r="N25" s="217">
        <v>0</v>
      </c>
      <c r="O25" s="218">
        <v>0</v>
      </c>
      <c r="P25" s="62"/>
      <c r="Q25" s="262">
        <v>0</v>
      </c>
      <c r="R25" s="262">
        <v>0</v>
      </c>
      <c r="S25" s="62"/>
      <c r="T25" s="113">
        <f t="shared" ref="T25:T35" si="20">SUM(B25+K25+N25+Q25)</f>
        <v>0</v>
      </c>
      <c r="U25" s="114">
        <f t="shared" ref="U25:U35" si="21">SUM(C25+L25+O25+R25)</f>
        <v>0</v>
      </c>
      <c r="V25" s="50"/>
      <c r="W25" s="225">
        <v>0</v>
      </c>
      <c r="X25" s="225">
        <v>0</v>
      </c>
      <c r="Y25" s="222"/>
      <c r="Z25" s="282">
        <f t="shared" ref="Z25:Z35" si="22">SUM(T25-W25)</f>
        <v>0</v>
      </c>
      <c r="AA25" s="283">
        <f t="shared" ref="AA25:AA35" si="23">SUM(U25-X25)</f>
        <v>0</v>
      </c>
    </row>
    <row r="26" spans="1:27" x14ac:dyDescent="0.3">
      <c r="A26" s="137">
        <v>45323</v>
      </c>
      <c r="B26" s="84">
        <v>0</v>
      </c>
      <c r="C26" s="218">
        <v>0</v>
      </c>
      <c r="D26" s="62"/>
      <c r="E26" s="219">
        <v>0</v>
      </c>
      <c r="F26" s="220">
        <v>0</v>
      </c>
      <c r="G26" s="219">
        <v>0</v>
      </c>
      <c r="H26" s="220">
        <v>0</v>
      </c>
      <c r="I26" s="219">
        <v>0</v>
      </c>
      <c r="J26" s="220">
        <v>0</v>
      </c>
      <c r="K26" s="217">
        <f t="shared" si="18"/>
        <v>0</v>
      </c>
      <c r="L26" s="67">
        <f t="shared" si="19"/>
        <v>0</v>
      </c>
      <c r="M26" s="62"/>
      <c r="N26" s="217">
        <v>0</v>
      </c>
      <c r="O26" s="218">
        <v>0</v>
      </c>
      <c r="P26" s="62"/>
      <c r="Q26" s="262">
        <v>0</v>
      </c>
      <c r="R26" s="262">
        <v>0</v>
      </c>
      <c r="S26" s="62"/>
      <c r="T26" s="113">
        <f t="shared" si="20"/>
        <v>0</v>
      </c>
      <c r="U26" s="114">
        <f t="shared" si="21"/>
        <v>0</v>
      </c>
      <c r="V26" s="50"/>
      <c r="W26" s="225">
        <v>0</v>
      </c>
      <c r="X26" s="225">
        <v>0</v>
      </c>
      <c r="Y26" s="222"/>
      <c r="Z26" s="282">
        <f t="shared" si="22"/>
        <v>0</v>
      </c>
      <c r="AA26" s="283">
        <f t="shared" si="23"/>
        <v>0</v>
      </c>
    </row>
    <row r="27" spans="1:27" x14ac:dyDescent="0.3">
      <c r="A27" s="137">
        <v>45352</v>
      </c>
      <c r="B27" s="84">
        <v>0</v>
      </c>
      <c r="C27" s="218">
        <v>0</v>
      </c>
      <c r="D27" s="62"/>
      <c r="E27" s="219">
        <v>0</v>
      </c>
      <c r="F27" s="220">
        <v>0</v>
      </c>
      <c r="G27" s="219">
        <v>0</v>
      </c>
      <c r="H27" s="220">
        <v>0</v>
      </c>
      <c r="I27" s="219">
        <v>0</v>
      </c>
      <c r="J27" s="220">
        <v>0</v>
      </c>
      <c r="K27" s="217">
        <f t="shared" si="18"/>
        <v>0</v>
      </c>
      <c r="L27" s="67">
        <f t="shared" si="19"/>
        <v>0</v>
      </c>
      <c r="M27" s="62"/>
      <c r="N27" s="217">
        <v>0</v>
      </c>
      <c r="O27" s="218">
        <v>0</v>
      </c>
      <c r="P27" s="62"/>
      <c r="Q27" s="262">
        <v>0</v>
      </c>
      <c r="R27" s="262">
        <v>0</v>
      </c>
      <c r="S27" s="62"/>
      <c r="T27" s="113">
        <f t="shared" si="20"/>
        <v>0</v>
      </c>
      <c r="U27" s="114">
        <f t="shared" si="21"/>
        <v>0</v>
      </c>
      <c r="V27" s="50"/>
      <c r="W27" s="225">
        <v>0</v>
      </c>
      <c r="X27" s="225">
        <v>0</v>
      </c>
      <c r="Y27" s="222"/>
      <c r="Z27" s="282">
        <f t="shared" si="22"/>
        <v>0</v>
      </c>
      <c r="AA27" s="283">
        <f t="shared" si="23"/>
        <v>0</v>
      </c>
    </row>
    <row r="28" spans="1:27" x14ac:dyDescent="0.3">
      <c r="A28" s="137">
        <v>45383</v>
      </c>
      <c r="B28" s="84">
        <v>0</v>
      </c>
      <c r="C28" s="218">
        <v>0</v>
      </c>
      <c r="D28" s="62"/>
      <c r="E28" s="219">
        <v>0</v>
      </c>
      <c r="F28" s="220">
        <v>0</v>
      </c>
      <c r="G28" s="219">
        <v>0</v>
      </c>
      <c r="H28" s="220">
        <v>0</v>
      </c>
      <c r="I28" s="219">
        <v>0</v>
      </c>
      <c r="J28" s="220">
        <v>0</v>
      </c>
      <c r="K28" s="217">
        <f t="shared" si="18"/>
        <v>0</v>
      </c>
      <c r="L28" s="67">
        <f t="shared" si="19"/>
        <v>0</v>
      </c>
      <c r="M28" s="62"/>
      <c r="N28" s="217">
        <v>0</v>
      </c>
      <c r="O28" s="218">
        <v>0</v>
      </c>
      <c r="P28" s="62"/>
      <c r="Q28" s="262">
        <v>0</v>
      </c>
      <c r="R28" s="262">
        <v>0</v>
      </c>
      <c r="S28" s="62"/>
      <c r="T28" s="113">
        <f t="shared" si="20"/>
        <v>0</v>
      </c>
      <c r="U28" s="114">
        <f t="shared" si="21"/>
        <v>0</v>
      </c>
      <c r="V28" s="50"/>
      <c r="W28" s="225">
        <v>0</v>
      </c>
      <c r="X28" s="225">
        <v>0</v>
      </c>
      <c r="Y28" s="222"/>
      <c r="Z28" s="282">
        <f t="shared" si="22"/>
        <v>0</v>
      </c>
      <c r="AA28" s="283">
        <f t="shared" si="23"/>
        <v>0</v>
      </c>
    </row>
    <row r="29" spans="1:27" x14ac:dyDescent="0.3">
      <c r="A29" s="137">
        <v>45413</v>
      </c>
      <c r="B29" s="84">
        <v>0</v>
      </c>
      <c r="C29" s="218">
        <v>0</v>
      </c>
      <c r="D29" s="62"/>
      <c r="E29" s="219">
        <v>0</v>
      </c>
      <c r="F29" s="220">
        <v>0</v>
      </c>
      <c r="G29" s="219">
        <v>0</v>
      </c>
      <c r="H29" s="220">
        <v>0</v>
      </c>
      <c r="I29" s="219">
        <v>0</v>
      </c>
      <c r="J29" s="220">
        <v>0</v>
      </c>
      <c r="K29" s="217">
        <f t="shared" si="18"/>
        <v>0</v>
      </c>
      <c r="L29" s="67">
        <f t="shared" si="19"/>
        <v>0</v>
      </c>
      <c r="M29" s="62"/>
      <c r="N29" s="217">
        <v>0</v>
      </c>
      <c r="O29" s="218">
        <v>0</v>
      </c>
      <c r="P29" s="62"/>
      <c r="Q29" s="262">
        <v>0</v>
      </c>
      <c r="R29" s="262">
        <v>0</v>
      </c>
      <c r="S29" s="62"/>
      <c r="T29" s="113">
        <f t="shared" si="20"/>
        <v>0</v>
      </c>
      <c r="U29" s="114">
        <f t="shared" si="21"/>
        <v>0</v>
      </c>
      <c r="V29" s="50"/>
      <c r="W29" s="225">
        <v>0</v>
      </c>
      <c r="X29" s="225">
        <v>0</v>
      </c>
      <c r="Y29" s="222"/>
      <c r="Z29" s="282">
        <f t="shared" si="22"/>
        <v>0</v>
      </c>
      <c r="AA29" s="283">
        <f t="shared" si="23"/>
        <v>0</v>
      </c>
    </row>
    <row r="30" spans="1:27" x14ac:dyDescent="0.3">
      <c r="A30" s="137">
        <v>45444</v>
      </c>
      <c r="B30" s="84">
        <v>0</v>
      </c>
      <c r="C30" s="218">
        <v>0</v>
      </c>
      <c r="D30" s="62"/>
      <c r="E30" s="219">
        <v>0</v>
      </c>
      <c r="F30" s="220">
        <v>0</v>
      </c>
      <c r="G30" s="219">
        <v>0</v>
      </c>
      <c r="H30" s="220">
        <v>0</v>
      </c>
      <c r="I30" s="219">
        <v>0</v>
      </c>
      <c r="J30" s="220">
        <v>0</v>
      </c>
      <c r="K30" s="217">
        <f t="shared" si="18"/>
        <v>0</v>
      </c>
      <c r="L30" s="67">
        <f t="shared" si="19"/>
        <v>0</v>
      </c>
      <c r="M30" s="62"/>
      <c r="N30" s="217">
        <v>0</v>
      </c>
      <c r="O30" s="218">
        <v>0</v>
      </c>
      <c r="P30" s="62"/>
      <c r="Q30" s="262">
        <v>0</v>
      </c>
      <c r="R30" s="262">
        <v>0</v>
      </c>
      <c r="S30" s="62"/>
      <c r="T30" s="113">
        <f t="shared" si="20"/>
        <v>0</v>
      </c>
      <c r="U30" s="114">
        <f t="shared" si="21"/>
        <v>0</v>
      </c>
      <c r="V30" s="50"/>
      <c r="W30" s="225">
        <v>0</v>
      </c>
      <c r="X30" s="225">
        <v>0</v>
      </c>
      <c r="Y30" s="222"/>
      <c r="Z30" s="282">
        <f t="shared" si="22"/>
        <v>0</v>
      </c>
      <c r="AA30" s="283">
        <f t="shared" si="23"/>
        <v>0</v>
      </c>
    </row>
    <row r="31" spans="1:27" x14ac:dyDescent="0.3">
      <c r="A31" s="137">
        <v>45474</v>
      </c>
      <c r="B31" s="84">
        <v>0</v>
      </c>
      <c r="C31" s="218">
        <v>0</v>
      </c>
      <c r="D31" s="62"/>
      <c r="E31" s="219">
        <v>0</v>
      </c>
      <c r="F31" s="220">
        <v>0</v>
      </c>
      <c r="G31" s="219">
        <v>0</v>
      </c>
      <c r="H31" s="220">
        <v>0</v>
      </c>
      <c r="I31" s="219">
        <v>0</v>
      </c>
      <c r="J31" s="220">
        <v>0</v>
      </c>
      <c r="K31" s="217">
        <f t="shared" si="18"/>
        <v>0</v>
      </c>
      <c r="L31" s="67">
        <f t="shared" si="19"/>
        <v>0</v>
      </c>
      <c r="M31" s="62"/>
      <c r="N31" s="217">
        <v>0</v>
      </c>
      <c r="O31" s="218">
        <v>0</v>
      </c>
      <c r="P31" s="62"/>
      <c r="Q31" s="262">
        <v>0</v>
      </c>
      <c r="R31" s="262">
        <v>0</v>
      </c>
      <c r="S31" s="62"/>
      <c r="T31" s="113">
        <f t="shared" si="20"/>
        <v>0</v>
      </c>
      <c r="U31" s="114">
        <f t="shared" si="21"/>
        <v>0</v>
      </c>
      <c r="V31" s="50"/>
      <c r="W31" s="225">
        <v>0</v>
      </c>
      <c r="X31" s="225">
        <v>0</v>
      </c>
      <c r="Y31" s="222"/>
      <c r="Z31" s="282">
        <f t="shared" si="22"/>
        <v>0</v>
      </c>
      <c r="AA31" s="283">
        <f t="shared" si="23"/>
        <v>0</v>
      </c>
    </row>
    <row r="32" spans="1:27" x14ac:dyDescent="0.3">
      <c r="A32" s="137">
        <v>45528</v>
      </c>
      <c r="B32" s="84">
        <v>0</v>
      </c>
      <c r="C32" s="218">
        <v>0</v>
      </c>
      <c r="D32" s="62"/>
      <c r="E32" s="219">
        <v>0</v>
      </c>
      <c r="F32" s="220">
        <v>0</v>
      </c>
      <c r="G32" s="219">
        <v>0</v>
      </c>
      <c r="H32" s="220">
        <v>0</v>
      </c>
      <c r="I32" s="219">
        <v>0</v>
      </c>
      <c r="J32" s="220">
        <v>0</v>
      </c>
      <c r="K32" s="217">
        <f t="shared" si="18"/>
        <v>0</v>
      </c>
      <c r="L32" s="67">
        <f t="shared" si="19"/>
        <v>0</v>
      </c>
      <c r="M32" s="62"/>
      <c r="N32" s="217">
        <v>0</v>
      </c>
      <c r="O32" s="218">
        <v>0</v>
      </c>
      <c r="P32" s="62"/>
      <c r="Q32" s="262">
        <v>0</v>
      </c>
      <c r="R32" s="262">
        <v>0</v>
      </c>
      <c r="S32" s="62"/>
      <c r="T32" s="113">
        <f t="shared" si="20"/>
        <v>0</v>
      </c>
      <c r="U32" s="114">
        <f t="shared" si="21"/>
        <v>0</v>
      </c>
      <c r="V32" s="50"/>
      <c r="W32" s="225">
        <v>0</v>
      </c>
      <c r="X32" s="225">
        <v>0</v>
      </c>
      <c r="Y32" s="222"/>
      <c r="Z32" s="282">
        <f t="shared" si="22"/>
        <v>0</v>
      </c>
      <c r="AA32" s="283">
        <f t="shared" si="23"/>
        <v>0</v>
      </c>
    </row>
    <row r="33" spans="1:29" x14ac:dyDescent="0.3">
      <c r="A33" s="137">
        <v>45536</v>
      </c>
      <c r="B33" s="84">
        <v>0</v>
      </c>
      <c r="C33" s="218">
        <v>0</v>
      </c>
      <c r="D33" s="62"/>
      <c r="E33" s="219">
        <v>0</v>
      </c>
      <c r="F33" s="220">
        <v>0</v>
      </c>
      <c r="G33" s="219">
        <v>0</v>
      </c>
      <c r="H33" s="220">
        <v>0</v>
      </c>
      <c r="I33" s="219">
        <v>0</v>
      </c>
      <c r="J33" s="220">
        <v>0</v>
      </c>
      <c r="K33" s="217">
        <f t="shared" si="18"/>
        <v>0</v>
      </c>
      <c r="L33" s="67">
        <f t="shared" si="19"/>
        <v>0</v>
      </c>
      <c r="M33" s="62"/>
      <c r="N33" s="217">
        <v>0</v>
      </c>
      <c r="O33" s="218">
        <v>0</v>
      </c>
      <c r="P33" s="62"/>
      <c r="Q33" s="262">
        <v>0</v>
      </c>
      <c r="R33" s="262">
        <v>0</v>
      </c>
      <c r="S33" s="62"/>
      <c r="T33" s="113">
        <f t="shared" si="20"/>
        <v>0</v>
      </c>
      <c r="U33" s="114">
        <f t="shared" si="21"/>
        <v>0</v>
      </c>
      <c r="V33" s="50"/>
      <c r="W33" s="225">
        <v>0</v>
      </c>
      <c r="X33" s="225">
        <v>0</v>
      </c>
      <c r="Y33" s="222"/>
      <c r="Z33" s="282">
        <f t="shared" si="22"/>
        <v>0</v>
      </c>
      <c r="AA33" s="283">
        <f t="shared" si="23"/>
        <v>0</v>
      </c>
    </row>
    <row r="34" spans="1:29" x14ac:dyDescent="0.3">
      <c r="A34" s="137">
        <v>45566</v>
      </c>
      <c r="B34" s="84">
        <v>0</v>
      </c>
      <c r="C34" s="218">
        <v>0</v>
      </c>
      <c r="D34" s="62"/>
      <c r="E34" s="219">
        <v>0</v>
      </c>
      <c r="F34" s="220">
        <v>0</v>
      </c>
      <c r="G34" s="219">
        <v>0</v>
      </c>
      <c r="H34" s="220">
        <v>0</v>
      </c>
      <c r="I34" s="219">
        <v>0</v>
      </c>
      <c r="J34" s="220">
        <v>0</v>
      </c>
      <c r="K34" s="217">
        <f t="shared" si="18"/>
        <v>0</v>
      </c>
      <c r="L34" s="67">
        <f t="shared" si="19"/>
        <v>0</v>
      </c>
      <c r="M34" s="62"/>
      <c r="N34" s="217">
        <v>0</v>
      </c>
      <c r="O34" s="218">
        <v>0</v>
      </c>
      <c r="P34" s="62"/>
      <c r="Q34" s="262">
        <v>0</v>
      </c>
      <c r="R34" s="262">
        <v>0</v>
      </c>
      <c r="S34" s="62"/>
      <c r="T34" s="113">
        <f t="shared" si="20"/>
        <v>0</v>
      </c>
      <c r="U34" s="114">
        <f t="shared" si="21"/>
        <v>0</v>
      </c>
      <c r="V34" s="50"/>
      <c r="W34" s="225">
        <v>0</v>
      </c>
      <c r="X34" s="225">
        <v>0</v>
      </c>
      <c r="Y34" s="222"/>
      <c r="Z34" s="282">
        <f t="shared" si="22"/>
        <v>0</v>
      </c>
      <c r="AA34" s="283">
        <f t="shared" si="23"/>
        <v>0</v>
      </c>
    </row>
    <row r="35" spans="1:29" x14ac:dyDescent="0.3">
      <c r="A35" s="137">
        <v>45597</v>
      </c>
      <c r="B35" s="84">
        <v>0</v>
      </c>
      <c r="C35" s="218">
        <v>0</v>
      </c>
      <c r="D35" s="62"/>
      <c r="E35" s="219">
        <v>0</v>
      </c>
      <c r="F35" s="220">
        <v>0</v>
      </c>
      <c r="G35" s="219">
        <v>0</v>
      </c>
      <c r="H35" s="220">
        <v>0</v>
      </c>
      <c r="I35" s="219">
        <v>0</v>
      </c>
      <c r="J35" s="220">
        <v>0</v>
      </c>
      <c r="K35" s="217">
        <f t="shared" si="18"/>
        <v>0</v>
      </c>
      <c r="L35" s="67">
        <f t="shared" si="19"/>
        <v>0</v>
      </c>
      <c r="M35" s="62"/>
      <c r="N35" s="217">
        <v>0</v>
      </c>
      <c r="O35" s="218">
        <v>0</v>
      </c>
      <c r="P35" s="62"/>
      <c r="Q35" s="262">
        <v>0</v>
      </c>
      <c r="R35" s="262">
        <v>0</v>
      </c>
      <c r="S35" s="62"/>
      <c r="T35" s="113">
        <f t="shared" si="20"/>
        <v>0</v>
      </c>
      <c r="U35" s="114">
        <f t="shared" si="21"/>
        <v>0</v>
      </c>
      <c r="V35" s="50"/>
      <c r="W35" s="225">
        <v>0</v>
      </c>
      <c r="X35" s="225">
        <v>0</v>
      </c>
      <c r="Y35" s="222"/>
      <c r="Z35" s="282">
        <f t="shared" si="22"/>
        <v>0</v>
      </c>
      <c r="AA35" s="283">
        <f t="shared" si="23"/>
        <v>0</v>
      </c>
    </row>
    <row r="36" spans="1:29" x14ac:dyDescent="0.3">
      <c r="A36" s="137">
        <v>45627</v>
      </c>
      <c r="B36" s="84">
        <v>0</v>
      </c>
      <c r="C36" s="218">
        <v>0</v>
      </c>
      <c r="D36" s="62"/>
      <c r="E36" s="219">
        <v>0</v>
      </c>
      <c r="F36" s="220">
        <v>0</v>
      </c>
      <c r="G36" s="219">
        <v>0</v>
      </c>
      <c r="H36" s="220">
        <v>0</v>
      </c>
      <c r="I36" s="219">
        <v>0</v>
      </c>
      <c r="J36" s="220">
        <v>0</v>
      </c>
      <c r="K36" s="217">
        <f t="shared" ref="K36:L36" si="24">SUM(E36+G36+I36)</f>
        <v>0</v>
      </c>
      <c r="L36" s="67">
        <f t="shared" si="24"/>
        <v>0</v>
      </c>
      <c r="M36" s="62"/>
      <c r="N36" s="217">
        <v>0</v>
      </c>
      <c r="O36" s="218">
        <v>0</v>
      </c>
      <c r="P36" s="62"/>
      <c r="Q36" s="262">
        <v>0</v>
      </c>
      <c r="R36" s="262">
        <v>0</v>
      </c>
      <c r="S36" s="62"/>
      <c r="T36" s="113">
        <f t="shared" ref="T36:U36" si="25">SUM(B36+K36+N36+Q36)</f>
        <v>0</v>
      </c>
      <c r="U36" s="114">
        <f t="shared" si="25"/>
        <v>0</v>
      </c>
      <c r="V36" s="50"/>
      <c r="W36" s="225">
        <v>0</v>
      </c>
      <c r="X36" s="225">
        <v>0</v>
      </c>
      <c r="Y36" s="222"/>
      <c r="Z36" s="282">
        <f t="shared" ref="Z36:AA36" si="26">SUM(T36-W36)</f>
        <v>0</v>
      </c>
      <c r="AA36" s="283">
        <f t="shared" si="26"/>
        <v>0</v>
      </c>
    </row>
    <row r="37" spans="1:29" ht="5.4" customHeight="1" thickBot="1" x14ac:dyDescent="0.35">
      <c r="A37" s="77"/>
      <c r="B37" s="63"/>
      <c r="C37" s="64"/>
      <c r="D37" s="68"/>
      <c r="E37" s="70"/>
      <c r="F37" s="64"/>
      <c r="G37" s="70"/>
      <c r="H37" s="64"/>
      <c r="I37" s="70"/>
      <c r="J37" s="64"/>
      <c r="K37" s="70"/>
      <c r="L37" s="65"/>
      <c r="M37" s="68"/>
      <c r="N37" s="70"/>
      <c r="O37" s="64"/>
      <c r="P37" s="68"/>
      <c r="Q37" s="70"/>
      <c r="R37" s="64"/>
      <c r="S37" s="68"/>
      <c r="T37" s="63"/>
      <c r="U37" s="65"/>
      <c r="V37" s="50"/>
      <c r="W37" s="76"/>
      <c r="X37" s="66"/>
      <c r="Y37" s="222"/>
      <c r="Z37" s="286"/>
      <c r="AA37" s="287"/>
    </row>
    <row r="38" spans="1:29" ht="15" thickTop="1" thickBot="1" x14ac:dyDescent="0.35">
      <c r="A38" s="80" t="s">
        <v>382</v>
      </c>
      <c r="B38" s="223">
        <f>SUM(B25:B36)</f>
        <v>0</v>
      </c>
      <c r="C38" s="223">
        <f>SUM(C25:C36)</f>
        <v>0</v>
      </c>
      <c r="D38" s="55"/>
      <c r="E38" s="223">
        <f t="shared" ref="E38:L38" si="27">SUM(E25:E36)</f>
        <v>0</v>
      </c>
      <c r="F38" s="223">
        <f t="shared" si="27"/>
        <v>0</v>
      </c>
      <c r="G38" s="223">
        <f t="shared" si="27"/>
        <v>0</v>
      </c>
      <c r="H38" s="223">
        <f t="shared" si="27"/>
        <v>0</v>
      </c>
      <c r="I38" s="223">
        <f t="shared" si="27"/>
        <v>0</v>
      </c>
      <c r="J38" s="223">
        <f t="shared" si="27"/>
        <v>0</v>
      </c>
      <c r="K38" s="223">
        <f t="shared" si="27"/>
        <v>0</v>
      </c>
      <c r="L38" s="223">
        <f t="shared" si="27"/>
        <v>0</v>
      </c>
      <c r="M38" s="55"/>
      <c r="N38" s="223">
        <f t="shared" ref="N38:O38" si="28">SUM(N25:N36)</f>
        <v>0</v>
      </c>
      <c r="O38" s="223">
        <f t="shared" si="28"/>
        <v>0</v>
      </c>
      <c r="P38" s="55"/>
      <c r="Q38" s="264">
        <f>SUM(Q25:Q36)</f>
        <v>0</v>
      </c>
      <c r="R38" s="264">
        <f>SUM(R25:R36)</f>
        <v>0</v>
      </c>
      <c r="S38" s="55"/>
      <c r="T38" s="223">
        <f t="shared" ref="T38:U38" si="29">SUM(T25:T36)</f>
        <v>0</v>
      </c>
      <c r="U38" s="223">
        <f t="shared" si="29"/>
        <v>0</v>
      </c>
      <c r="V38" s="78"/>
      <c r="W38" s="272">
        <f>SUM(W25:W36)</f>
        <v>0</v>
      </c>
      <c r="X38" s="272">
        <f>SUM(X25:X36)</f>
        <v>0</v>
      </c>
      <c r="Y38" s="79"/>
      <c r="Z38" s="357">
        <f>SUM(Z25:Z36)</f>
        <v>0</v>
      </c>
      <c r="AA38" s="357">
        <f>SUM(AA25:AA36)</f>
        <v>0</v>
      </c>
    </row>
    <row r="39" spans="1:29" s="116" customFormat="1" ht="3.65" customHeight="1" thickTop="1" thickBot="1" x14ac:dyDescent="0.4">
      <c r="A39" s="115"/>
      <c r="B39" s="143"/>
      <c r="C39" s="46"/>
      <c r="D39" s="46"/>
      <c r="E39" s="46"/>
      <c r="F39" s="46"/>
      <c r="G39" s="46"/>
      <c r="H39" s="400"/>
      <c r="I39" s="46"/>
      <c r="J39" s="46"/>
      <c r="K39" s="46"/>
      <c r="L39" s="46"/>
      <c r="M39" s="46"/>
      <c r="N39" s="46"/>
      <c r="O39" s="46"/>
      <c r="P39" s="46"/>
      <c r="Q39" s="46"/>
      <c r="R39" s="46"/>
      <c r="S39" s="46"/>
      <c r="T39" s="46"/>
      <c r="U39" s="46"/>
      <c r="V39" s="46"/>
      <c r="W39" s="53"/>
      <c r="X39" s="273"/>
      <c r="Y39" s="274"/>
      <c r="Z39" s="281"/>
      <c r="AA39" s="354"/>
      <c r="AB39" s="142"/>
      <c r="AC39" s="142"/>
    </row>
    <row r="40" spans="1:29" ht="15" thickBot="1" x14ac:dyDescent="0.35">
      <c r="A40" s="309" t="s">
        <v>310</v>
      </c>
      <c r="B40" s="352">
        <f>SUM(B23+B38)</f>
        <v>122176</v>
      </c>
      <c r="C40" s="306">
        <f>SUM(C23+C38)</f>
        <v>1023466.1249999998</v>
      </c>
      <c r="D40" s="81"/>
      <c r="E40" s="352">
        <f t="shared" ref="E40:L40" si="30">SUM(E23+E38)</f>
        <v>4397</v>
      </c>
      <c r="F40" s="306">
        <f t="shared" si="30"/>
        <v>140683.522</v>
      </c>
      <c r="G40" s="306">
        <f t="shared" si="30"/>
        <v>2429</v>
      </c>
      <c r="H40" s="435">
        <f t="shared" si="30"/>
        <v>781027.83299999998</v>
      </c>
      <c r="I40" s="306">
        <f t="shared" si="30"/>
        <v>276</v>
      </c>
      <c r="J40" s="306">
        <f t="shared" si="30"/>
        <v>675486.62399999995</v>
      </c>
      <c r="K40" s="306">
        <f t="shared" si="30"/>
        <v>7102</v>
      </c>
      <c r="L40" s="306">
        <f t="shared" si="30"/>
        <v>1597197.9789999998</v>
      </c>
      <c r="M40" s="81"/>
      <c r="N40" s="352">
        <f>SUM(N23+N38)</f>
        <v>179</v>
      </c>
      <c r="O40" s="306">
        <f>SUM(O23+O38)</f>
        <v>714745.48499999999</v>
      </c>
      <c r="P40" s="81"/>
      <c r="Q40" s="265">
        <f>SUM(Q23+Q38)</f>
        <v>0</v>
      </c>
      <c r="R40" s="265">
        <f>SUM(R23+R38)</f>
        <v>0</v>
      </c>
      <c r="S40" s="81"/>
      <c r="T40" s="168">
        <f>SUM(T23+T38)</f>
        <v>129457</v>
      </c>
      <c r="U40" s="168">
        <f>SUM(U23+U38)</f>
        <v>3335409.5890000002</v>
      </c>
      <c r="V40" s="82"/>
      <c r="W40" s="275">
        <f>SUM(W23+W38)</f>
        <v>129457</v>
      </c>
      <c r="X40" s="275">
        <f>SUM(X23+X38)</f>
        <v>3335409.5890000002</v>
      </c>
      <c r="Y40" s="83"/>
      <c r="Z40" s="356">
        <f>SUM(Z23+Z38)</f>
        <v>0</v>
      </c>
      <c r="AA40" s="356">
        <f>SUM(AA23+AA38)</f>
        <v>0</v>
      </c>
    </row>
    <row r="41" spans="1:29" s="116" customFormat="1" ht="14.4" customHeight="1" x14ac:dyDescent="0.35">
      <c r="A41" s="115"/>
      <c r="B41" s="236"/>
      <c r="C41" s="236"/>
      <c r="D41" s="46"/>
      <c r="E41" s="46"/>
      <c r="F41" s="46"/>
      <c r="G41" s="46"/>
      <c r="H41" s="400"/>
      <c r="I41" s="46"/>
      <c r="J41" s="46"/>
      <c r="K41" s="46"/>
      <c r="L41" s="46"/>
      <c r="M41" s="46"/>
      <c r="N41" s="46"/>
      <c r="O41" s="46"/>
      <c r="P41" s="46"/>
      <c r="Q41" s="46"/>
      <c r="R41" s="46"/>
      <c r="S41" s="46"/>
      <c r="T41" s="46"/>
      <c r="U41" s="46"/>
      <c r="V41" s="46"/>
      <c r="W41" s="274"/>
      <c r="X41" s="276"/>
      <c r="Y41" s="274"/>
      <c r="Z41" s="281"/>
      <c r="AA41" s="354"/>
      <c r="AB41" s="142"/>
      <c r="AC41" s="142"/>
    </row>
    <row r="42" spans="1:29" ht="14" x14ac:dyDescent="0.3">
      <c r="A42" s="299" t="s">
        <v>311</v>
      </c>
      <c r="B42" s="51"/>
      <c r="C42" s="132"/>
      <c r="D42" s="51"/>
      <c r="E42" s="51"/>
      <c r="F42" s="51"/>
      <c r="G42" s="51"/>
      <c r="H42" s="132"/>
      <c r="I42" s="51"/>
      <c r="J42" s="51"/>
      <c r="K42" s="51"/>
      <c r="L42" s="51"/>
      <c r="M42" s="46"/>
      <c r="N42" s="46"/>
      <c r="O42" s="46"/>
      <c r="P42" s="46"/>
      <c r="Q42" s="46"/>
      <c r="R42" s="46"/>
      <c r="S42" s="7"/>
      <c r="T42" s="46"/>
      <c r="U42" s="46"/>
      <c r="V42" s="50"/>
      <c r="W42" s="53"/>
      <c r="X42" s="53"/>
      <c r="Y42" s="222"/>
      <c r="Z42" s="281"/>
      <c r="AA42" s="281"/>
    </row>
    <row r="43" spans="1:29" ht="14" x14ac:dyDescent="0.3">
      <c r="A43" s="308" t="s">
        <v>75</v>
      </c>
      <c r="B43" s="51"/>
      <c r="C43" s="132"/>
      <c r="D43" s="51"/>
      <c r="E43" s="51"/>
      <c r="F43" s="51"/>
      <c r="G43" s="51"/>
      <c r="H43" s="132"/>
      <c r="I43" s="51"/>
      <c r="J43" s="51"/>
      <c r="K43" s="51"/>
      <c r="L43" s="51"/>
      <c r="M43" s="46"/>
      <c r="N43" s="46"/>
      <c r="O43" s="46"/>
      <c r="P43" s="46"/>
      <c r="Q43" s="46"/>
      <c r="R43" s="46"/>
      <c r="S43" s="7"/>
      <c r="T43" s="46"/>
      <c r="U43" s="46"/>
      <c r="V43" s="50"/>
      <c r="W43" s="53"/>
      <c r="X43" s="53"/>
      <c r="Y43" s="222"/>
      <c r="Z43" s="281"/>
      <c r="AA43" s="281"/>
    </row>
    <row r="44" spans="1:29" x14ac:dyDescent="0.3">
      <c r="A44" s="92">
        <v>2015</v>
      </c>
      <c r="B44" s="84">
        <f>'Annual Capacity'!D40</f>
        <v>0</v>
      </c>
      <c r="C44" s="84">
        <f>'Annual Capacity'!E40</f>
        <v>0</v>
      </c>
      <c r="D44" s="91"/>
      <c r="E44" s="213">
        <f>'Annual Capacity'!G40</f>
        <v>0</v>
      </c>
      <c r="F44" s="213">
        <f>'Annual Capacity'!H40</f>
        <v>0</v>
      </c>
      <c r="G44" s="213">
        <f>'Annual Capacity'!I40</f>
        <v>0</v>
      </c>
      <c r="H44" s="213">
        <f>'Annual Capacity'!J40</f>
        <v>0</v>
      </c>
      <c r="I44" s="213">
        <f>'Annual Capacity'!K40</f>
        <v>0</v>
      </c>
      <c r="J44" s="213">
        <f>'Annual Capacity'!L40</f>
        <v>0</v>
      </c>
      <c r="K44" s="84">
        <f t="shared" ref="K44:L49" si="31">SUM(E44+G44+I44)</f>
        <v>0</v>
      </c>
      <c r="L44" s="67">
        <f t="shared" si="31"/>
        <v>0</v>
      </c>
      <c r="M44" s="91"/>
      <c r="N44" s="84">
        <f>'Annual Capacity'!P40</f>
        <v>0</v>
      </c>
      <c r="O44" s="84">
        <f>'Annual Capacity'!Q40</f>
        <v>0</v>
      </c>
      <c r="P44" s="91"/>
      <c r="Q44" s="213">
        <f>'Annual Capacity'!S40</f>
        <v>0</v>
      </c>
      <c r="R44" s="213">
        <f>'Annual Capacity'!T40</f>
        <v>0</v>
      </c>
      <c r="S44" s="62"/>
      <c r="T44" s="113">
        <f t="shared" ref="T44:T52" si="32">SUM(B44+K44+N44+Q44)</f>
        <v>0</v>
      </c>
      <c r="U44" s="114">
        <f t="shared" ref="U44:U52" si="33">SUM(C44+L44+O44+R44)</f>
        <v>0</v>
      </c>
      <c r="V44" s="50"/>
      <c r="W44" s="225">
        <v>0</v>
      </c>
      <c r="X44" s="225">
        <v>0</v>
      </c>
      <c r="Y44" s="222"/>
      <c r="Z44" s="282">
        <f t="shared" ref="Z44:AA51" si="34">SUM(T44-W44)</f>
        <v>0</v>
      </c>
      <c r="AA44" s="283">
        <f t="shared" si="34"/>
        <v>0</v>
      </c>
    </row>
    <row r="45" spans="1:29" x14ac:dyDescent="0.3">
      <c r="A45" s="215">
        <v>2016</v>
      </c>
      <c r="B45" s="84">
        <f>'Annual Capacity'!D41</f>
        <v>6</v>
      </c>
      <c r="C45" s="84">
        <f>'Annual Capacity'!E41</f>
        <v>45.16</v>
      </c>
      <c r="D45" s="91"/>
      <c r="E45" s="213">
        <f>'Annual Capacity'!G41</f>
        <v>0</v>
      </c>
      <c r="F45" s="213">
        <f>'Annual Capacity'!H41</f>
        <v>0</v>
      </c>
      <c r="G45" s="213">
        <f>'Annual Capacity'!I41</f>
        <v>0</v>
      </c>
      <c r="H45" s="213">
        <f>'Annual Capacity'!J41</f>
        <v>0</v>
      </c>
      <c r="I45" s="213">
        <f>'Annual Capacity'!K41</f>
        <v>0</v>
      </c>
      <c r="J45" s="213">
        <f>'Annual Capacity'!L41</f>
        <v>0</v>
      </c>
      <c r="K45" s="84">
        <f t="shared" si="31"/>
        <v>0</v>
      </c>
      <c r="L45" s="67">
        <f t="shared" si="31"/>
        <v>0</v>
      </c>
      <c r="M45" s="91"/>
      <c r="N45" s="84">
        <f>'Annual Capacity'!P41</f>
        <v>0</v>
      </c>
      <c r="O45" s="84">
        <f>'Annual Capacity'!Q41</f>
        <v>0</v>
      </c>
      <c r="P45" s="91"/>
      <c r="Q45" s="213">
        <f>'Annual Capacity'!S41</f>
        <v>0</v>
      </c>
      <c r="R45" s="213">
        <f>'Annual Capacity'!T41</f>
        <v>0</v>
      </c>
      <c r="S45" s="68"/>
      <c r="T45" s="113">
        <f t="shared" si="32"/>
        <v>6</v>
      </c>
      <c r="U45" s="114">
        <f t="shared" si="33"/>
        <v>45.16</v>
      </c>
      <c r="V45" s="50"/>
      <c r="W45" s="225">
        <v>6</v>
      </c>
      <c r="X45" s="225">
        <v>45.16</v>
      </c>
      <c r="Y45" s="222"/>
      <c r="Z45" s="282">
        <f t="shared" si="34"/>
        <v>0</v>
      </c>
      <c r="AA45" s="283">
        <f t="shared" si="34"/>
        <v>0</v>
      </c>
    </row>
    <row r="46" spans="1:29" x14ac:dyDescent="0.3">
      <c r="A46" s="92">
        <v>2017</v>
      </c>
      <c r="B46" s="84">
        <f>'Annual Capacity'!D42</f>
        <v>5</v>
      </c>
      <c r="C46" s="84">
        <f>'Annual Capacity'!E42</f>
        <v>67.989999999999995</v>
      </c>
      <c r="D46" s="91"/>
      <c r="E46" s="213">
        <f>'Annual Capacity'!G42</f>
        <v>0</v>
      </c>
      <c r="F46" s="213">
        <f>'Annual Capacity'!H42</f>
        <v>0</v>
      </c>
      <c r="G46" s="213">
        <f>'Annual Capacity'!I42</f>
        <v>0</v>
      </c>
      <c r="H46" s="213">
        <f>'Annual Capacity'!J42</f>
        <v>0</v>
      </c>
      <c r="I46" s="213">
        <f>'Annual Capacity'!K42</f>
        <v>0</v>
      </c>
      <c r="J46" s="213">
        <f>'Annual Capacity'!L42</f>
        <v>0</v>
      </c>
      <c r="K46" s="84">
        <f t="shared" si="31"/>
        <v>0</v>
      </c>
      <c r="L46" s="67">
        <f t="shared" si="31"/>
        <v>0</v>
      </c>
      <c r="M46" s="91"/>
      <c r="N46" s="84">
        <f>'Annual Capacity'!P42</f>
        <v>0</v>
      </c>
      <c r="O46" s="84">
        <f>'Annual Capacity'!Q42</f>
        <v>0</v>
      </c>
      <c r="P46" s="91"/>
      <c r="Q46" s="213">
        <f>'Annual Capacity'!S42</f>
        <v>0</v>
      </c>
      <c r="R46" s="213">
        <f>'Annual Capacity'!T42</f>
        <v>0</v>
      </c>
      <c r="S46" s="68"/>
      <c r="T46" s="113">
        <f t="shared" si="32"/>
        <v>5</v>
      </c>
      <c r="U46" s="114">
        <f t="shared" si="33"/>
        <v>67.989999999999995</v>
      </c>
      <c r="V46" s="50"/>
      <c r="W46" s="225">
        <v>5</v>
      </c>
      <c r="X46" s="225">
        <v>67.989999999999995</v>
      </c>
      <c r="Y46" s="222"/>
      <c r="Z46" s="282">
        <f t="shared" si="34"/>
        <v>0</v>
      </c>
      <c r="AA46" s="283">
        <f t="shared" si="34"/>
        <v>0</v>
      </c>
    </row>
    <row r="47" spans="1:29" x14ac:dyDescent="0.3">
      <c r="A47" s="92">
        <v>2018</v>
      </c>
      <c r="B47" s="84">
        <f>'Annual Capacity'!D43</f>
        <v>72</v>
      </c>
      <c r="C47" s="84">
        <f>'Annual Capacity'!E43</f>
        <v>919.84</v>
      </c>
      <c r="D47" s="91"/>
      <c r="E47" s="213">
        <f>'Annual Capacity'!G43</f>
        <v>0</v>
      </c>
      <c r="F47" s="213">
        <f>'Annual Capacity'!H43</f>
        <v>0</v>
      </c>
      <c r="G47" s="213">
        <f>'Annual Capacity'!I43</f>
        <v>0</v>
      </c>
      <c r="H47" s="213">
        <f>'Annual Capacity'!J43</f>
        <v>0</v>
      </c>
      <c r="I47" s="213">
        <f>'Annual Capacity'!K43</f>
        <v>0</v>
      </c>
      <c r="J47" s="213">
        <f>'Annual Capacity'!L43</f>
        <v>0</v>
      </c>
      <c r="K47" s="84">
        <f t="shared" si="31"/>
        <v>0</v>
      </c>
      <c r="L47" s="67">
        <f t="shared" si="31"/>
        <v>0</v>
      </c>
      <c r="M47" s="91"/>
      <c r="N47" s="84">
        <f>'Annual Capacity'!P43</f>
        <v>1</v>
      </c>
      <c r="O47" s="84">
        <f>'Annual Capacity'!Q43</f>
        <v>232.56</v>
      </c>
      <c r="P47" s="91"/>
      <c r="Q47" s="213">
        <f>'Annual Capacity'!S43</f>
        <v>0</v>
      </c>
      <c r="R47" s="213">
        <f>'Annual Capacity'!T43</f>
        <v>0</v>
      </c>
      <c r="S47" s="68"/>
      <c r="T47" s="113">
        <f t="shared" si="32"/>
        <v>73</v>
      </c>
      <c r="U47" s="114">
        <f t="shared" si="33"/>
        <v>1152.4000000000001</v>
      </c>
      <c r="V47" s="50"/>
      <c r="W47" s="225">
        <v>73</v>
      </c>
      <c r="X47" s="225">
        <v>1152.4000000000001</v>
      </c>
      <c r="Y47" s="222"/>
      <c r="Z47" s="282">
        <f t="shared" si="34"/>
        <v>0</v>
      </c>
      <c r="AA47" s="283">
        <f t="shared" si="34"/>
        <v>0</v>
      </c>
    </row>
    <row r="48" spans="1:29" x14ac:dyDescent="0.3">
      <c r="A48" s="92">
        <v>2019</v>
      </c>
      <c r="B48" s="84">
        <f>'Annual Capacity'!D44</f>
        <v>35</v>
      </c>
      <c r="C48" s="84">
        <f>'Annual Capacity'!E44</f>
        <v>323.20999999999998</v>
      </c>
      <c r="D48" s="91"/>
      <c r="E48" s="213">
        <f>'Annual Capacity'!G44</f>
        <v>2</v>
      </c>
      <c r="F48" s="213">
        <f>'Annual Capacity'!H44</f>
        <v>119.34</v>
      </c>
      <c r="G48" s="213">
        <f>'Annual Capacity'!I44</f>
        <v>7</v>
      </c>
      <c r="H48" s="213">
        <f>'Annual Capacity'!J44</f>
        <v>2918.39</v>
      </c>
      <c r="I48" s="213">
        <f>'Annual Capacity'!K44</f>
        <v>0</v>
      </c>
      <c r="J48" s="213">
        <f>'Annual Capacity'!L44</f>
        <v>0</v>
      </c>
      <c r="K48" s="84">
        <f t="shared" si="31"/>
        <v>9</v>
      </c>
      <c r="L48" s="67">
        <f t="shared" si="31"/>
        <v>3037.73</v>
      </c>
      <c r="M48" s="91"/>
      <c r="N48" s="84">
        <f>'Annual Capacity'!P44</f>
        <v>0</v>
      </c>
      <c r="O48" s="84">
        <f>'Annual Capacity'!Q44</f>
        <v>0</v>
      </c>
      <c r="P48" s="91"/>
      <c r="Q48" s="213">
        <f>'Annual Capacity'!S44</f>
        <v>0</v>
      </c>
      <c r="R48" s="213">
        <f>'Annual Capacity'!T44</f>
        <v>0</v>
      </c>
      <c r="S48" s="68"/>
      <c r="T48" s="113">
        <f t="shared" si="32"/>
        <v>44</v>
      </c>
      <c r="U48" s="114">
        <f t="shared" si="33"/>
        <v>3360.94</v>
      </c>
      <c r="V48" s="50"/>
      <c r="W48" s="225">
        <v>44</v>
      </c>
      <c r="X48" s="225">
        <v>3360.94</v>
      </c>
      <c r="Y48" s="222"/>
      <c r="Z48" s="282">
        <f t="shared" si="34"/>
        <v>0</v>
      </c>
      <c r="AA48" s="283">
        <f t="shared" si="34"/>
        <v>0</v>
      </c>
    </row>
    <row r="49" spans="1:27" x14ac:dyDescent="0.3">
      <c r="A49" s="92">
        <v>2020</v>
      </c>
      <c r="B49" s="84">
        <f>'Annual Capacity'!D45</f>
        <v>7509</v>
      </c>
      <c r="C49" s="84">
        <f>'Annual Capacity'!E45</f>
        <v>64916.36</v>
      </c>
      <c r="D49" s="91"/>
      <c r="E49" s="213">
        <f>'Annual Capacity'!G45</f>
        <v>158</v>
      </c>
      <c r="F49" s="213">
        <f>'Annual Capacity'!H45</f>
        <v>5244.3</v>
      </c>
      <c r="G49" s="213">
        <f>'Annual Capacity'!I45</f>
        <v>130</v>
      </c>
      <c r="H49" s="213">
        <f>'Annual Capacity'!J45</f>
        <v>49278.86</v>
      </c>
      <c r="I49" s="213">
        <f>'Annual Capacity'!K45</f>
        <v>17</v>
      </c>
      <c r="J49" s="213">
        <f>'Annual Capacity'!L45</f>
        <v>43007.12</v>
      </c>
      <c r="K49" s="84">
        <f t="shared" si="31"/>
        <v>305</v>
      </c>
      <c r="L49" s="67">
        <f t="shared" si="31"/>
        <v>97530.28</v>
      </c>
      <c r="M49" s="91"/>
      <c r="N49" s="84">
        <f>'Annual Capacity'!P45</f>
        <v>4</v>
      </c>
      <c r="O49" s="84">
        <f>'Annual Capacity'!Q45</f>
        <v>21016.080000000002</v>
      </c>
      <c r="P49" s="91"/>
      <c r="Q49" s="213">
        <f>'Annual Capacity'!S45</f>
        <v>0</v>
      </c>
      <c r="R49" s="213">
        <f>'Annual Capacity'!T45</f>
        <v>0</v>
      </c>
      <c r="S49" s="68"/>
      <c r="T49" s="113">
        <f t="shared" si="32"/>
        <v>7818</v>
      </c>
      <c r="U49" s="114">
        <f t="shared" si="33"/>
        <v>183462.72000000003</v>
      </c>
      <c r="V49" s="50"/>
      <c r="W49" s="225">
        <v>7818</v>
      </c>
      <c r="X49" s="225">
        <v>183462.72000000003</v>
      </c>
      <c r="Y49" s="222"/>
      <c r="Z49" s="282">
        <f t="shared" si="34"/>
        <v>0</v>
      </c>
      <c r="AA49" s="283">
        <f t="shared" si="34"/>
        <v>0</v>
      </c>
    </row>
    <row r="50" spans="1:27" x14ac:dyDescent="0.3">
      <c r="A50" s="92">
        <v>2021</v>
      </c>
      <c r="B50" s="84">
        <f>'Annual Capacity'!D46</f>
        <v>13940</v>
      </c>
      <c r="C50" s="84">
        <f>'Annual Capacity'!E46</f>
        <v>126878.34</v>
      </c>
      <c r="D50" s="91"/>
      <c r="E50" s="213">
        <f>'Annual Capacity'!G46</f>
        <v>260</v>
      </c>
      <c r="F50" s="213">
        <f>'Annual Capacity'!H46</f>
        <v>11282.36</v>
      </c>
      <c r="G50" s="213">
        <f>'Annual Capacity'!I46</f>
        <v>217</v>
      </c>
      <c r="H50" s="213">
        <f>'Annual Capacity'!J46</f>
        <v>69354.41</v>
      </c>
      <c r="I50" s="213">
        <f>'Annual Capacity'!K46</f>
        <v>23</v>
      </c>
      <c r="J50" s="213">
        <f>'Annual Capacity'!L46</f>
        <v>58031.1</v>
      </c>
      <c r="K50" s="84">
        <f>'Annual Capacity'!M46</f>
        <v>500</v>
      </c>
      <c r="L50" s="84">
        <f>'Annual Capacity'!N46</f>
        <v>138667.87</v>
      </c>
      <c r="M50" s="91"/>
      <c r="N50" s="84">
        <f>'Annual Capacity'!P46</f>
        <v>3</v>
      </c>
      <c r="O50" s="84">
        <f>'Annual Capacity'!Q46</f>
        <v>33581.07</v>
      </c>
      <c r="P50" s="91"/>
      <c r="Q50" s="213">
        <f>'Annual Capacity'!S46</f>
        <v>14</v>
      </c>
      <c r="R50" s="213">
        <f>'Annual Capacity'!T46</f>
        <v>31540.98</v>
      </c>
      <c r="S50" s="68"/>
      <c r="T50" s="113">
        <f t="shared" si="32"/>
        <v>14457</v>
      </c>
      <c r="U50" s="114">
        <f t="shared" si="33"/>
        <v>330668.25999999995</v>
      </c>
      <c r="V50" s="50"/>
      <c r="W50" s="225">
        <v>14457</v>
      </c>
      <c r="X50" s="225">
        <v>330668.26</v>
      </c>
      <c r="Y50" s="222"/>
      <c r="Z50" s="282">
        <f t="shared" si="34"/>
        <v>0</v>
      </c>
      <c r="AA50" s="283">
        <f t="shared" si="34"/>
        <v>-5.8207660913467407E-11</v>
      </c>
    </row>
    <row r="51" spans="1:27" x14ac:dyDescent="0.3">
      <c r="A51" s="92">
        <v>2022</v>
      </c>
      <c r="B51" s="84">
        <f>'Annual Capacity'!D47</f>
        <v>1713</v>
      </c>
      <c r="C51" s="84">
        <f>'Annual Capacity'!E47</f>
        <v>16160.43</v>
      </c>
      <c r="D51" s="91"/>
      <c r="E51" s="213">
        <f>'Annual Capacity'!G47</f>
        <v>304</v>
      </c>
      <c r="F51" s="213">
        <f>'Annual Capacity'!H47</f>
        <v>13001.17</v>
      </c>
      <c r="G51" s="213">
        <f>'Annual Capacity'!I47</f>
        <v>373</v>
      </c>
      <c r="H51" s="213">
        <f>'Annual Capacity'!J47</f>
        <v>131877.48000000001</v>
      </c>
      <c r="I51" s="213">
        <f>'Annual Capacity'!K47</f>
        <v>49</v>
      </c>
      <c r="J51" s="213">
        <f>'Annual Capacity'!L47</f>
        <v>106576.34</v>
      </c>
      <c r="K51" s="84">
        <f>'Annual Capacity'!M47</f>
        <v>726</v>
      </c>
      <c r="L51" s="84">
        <f>'Annual Capacity'!N47</f>
        <v>251454.99000000002</v>
      </c>
      <c r="M51" s="91"/>
      <c r="N51" s="84">
        <f>'Annual Capacity'!P47</f>
        <v>3</v>
      </c>
      <c r="O51" s="84">
        <f>'Annual Capacity'!Q47</f>
        <v>19826.060000000001</v>
      </c>
      <c r="P51" s="91"/>
      <c r="Q51" s="213">
        <f>'Annual Capacity'!S47</f>
        <v>7</v>
      </c>
      <c r="R51" s="213">
        <f>'Annual Capacity'!T47</f>
        <v>13082.14</v>
      </c>
      <c r="S51" s="68"/>
      <c r="T51" s="113">
        <f t="shared" ref="T51" si="35">SUM(B51+K51+N51+Q51)</f>
        <v>2449</v>
      </c>
      <c r="U51" s="114">
        <f t="shared" ref="U51" si="36">SUM(C51+L51+O51+R51)</f>
        <v>300523.62000000005</v>
      </c>
      <c r="V51" s="50"/>
      <c r="W51" s="225">
        <v>2449</v>
      </c>
      <c r="X51" s="225">
        <v>300523.62000000005</v>
      </c>
      <c r="Y51" s="222"/>
      <c r="Z51" s="282">
        <f t="shared" si="34"/>
        <v>0</v>
      </c>
      <c r="AA51" s="283">
        <f t="shared" si="34"/>
        <v>0</v>
      </c>
    </row>
    <row r="52" spans="1:27" x14ac:dyDescent="0.3">
      <c r="A52" s="92">
        <v>2023</v>
      </c>
      <c r="B52" s="84">
        <f>'Annual Capacity'!D48</f>
        <v>0</v>
      </c>
      <c r="C52" s="84">
        <f>'Annual Capacity'!E48</f>
        <v>0</v>
      </c>
      <c r="D52" s="91"/>
      <c r="E52" s="213">
        <f>'Annual Capacity'!G48</f>
        <v>15</v>
      </c>
      <c r="F52" s="213">
        <f>'Annual Capacity'!H48</f>
        <v>681.93</v>
      </c>
      <c r="G52" s="213">
        <f>'Annual Capacity'!I48</f>
        <v>67</v>
      </c>
      <c r="H52" s="213">
        <f>'Annual Capacity'!J48</f>
        <v>26680.62</v>
      </c>
      <c r="I52" s="213">
        <f>'Annual Capacity'!K48</f>
        <v>10</v>
      </c>
      <c r="J52" s="213">
        <f>'Annual Capacity'!L48</f>
        <v>16275.46</v>
      </c>
      <c r="K52" s="84">
        <f>'Annual Capacity'!M48</f>
        <v>92</v>
      </c>
      <c r="L52" s="84">
        <f>'Annual Capacity'!N48</f>
        <v>43638.009999999995</v>
      </c>
      <c r="M52" s="91"/>
      <c r="N52" s="84">
        <f>'Annual Capacity'!P48</f>
        <v>1</v>
      </c>
      <c r="O52" s="84">
        <f>'Annual Capacity'!Q48</f>
        <v>25612.2</v>
      </c>
      <c r="P52" s="91"/>
      <c r="Q52" s="213">
        <f>'Annual Capacity'!S48</f>
        <v>66</v>
      </c>
      <c r="R52" s="213">
        <f>'Annual Capacity'!T48</f>
        <v>82862.61</v>
      </c>
      <c r="S52" s="68"/>
      <c r="T52" s="113">
        <f t="shared" si="32"/>
        <v>159</v>
      </c>
      <c r="U52" s="114">
        <f t="shared" si="33"/>
        <v>152112.82</v>
      </c>
      <c r="V52" s="50"/>
      <c r="W52" s="225">
        <v>159</v>
      </c>
      <c r="X52" s="225">
        <v>152112.82</v>
      </c>
      <c r="Y52" s="222"/>
      <c r="Z52" s="282">
        <f t="shared" ref="Z52" si="37">SUM(T52-W52)</f>
        <v>0</v>
      </c>
      <c r="AA52" s="283">
        <f t="shared" ref="AA52" si="38">SUM(U52-X52)</f>
        <v>0</v>
      </c>
    </row>
    <row r="53" spans="1:27" ht="5.4" customHeight="1" thickBot="1" x14ac:dyDescent="0.35">
      <c r="A53" s="77"/>
      <c r="B53" s="63"/>
      <c r="C53" s="64"/>
      <c r="D53" s="68"/>
      <c r="E53" s="70"/>
      <c r="F53" s="64"/>
      <c r="G53" s="70"/>
      <c r="H53" s="64"/>
      <c r="I53" s="70"/>
      <c r="J53" s="64"/>
      <c r="K53" s="70"/>
      <c r="L53" s="65"/>
      <c r="M53" s="68"/>
      <c r="N53" s="70"/>
      <c r="O53" s="64"/>
      <c r="P53" s="68"/>
      <c r="Q53" s="70"/>
      <c r="R53" s="64"/>
      <c r="S53" s="68"/>
      <c r="T53" s="63"/>
      <c r="U53" s="65"/>
      <c r="V53" s="50"/>
      <c r="W53" s="76"/>
      <c r="X53" s="66"/>
      <c r="Y53" s="222"/>
      <c r="Z53" s="286"/>
      <c r="AA53" s="287"/>
    </row>
    <row r="54" spans="1:27" s="35" customFormat="1" ht="15" thickTop="1" thickBot="1" x14ac:dyDescent="0.35">
      <c r="A54" s="80" t="s">
        <v>384</v>
      </c>
      <c r="B54" s="223">
        <f>SUM(B44:B52)</f>
        <v>23280</v>
      </c>
      <c r="C54" s="223">
        <f>SUM(C44:C52)</f>
        <v>209311.33</v>
      </c>
      <c r="D54" s="55"/>
      <c r="E54" s="223">
        <f t="shared" ref="E54:L54" si="39">SUM(E44:E52)</f>
        <v>739</v>
      </c>
      <c r="F54" s="223">
        <f t="shared" si="39"/>
        <v>30329.1</v>
      </c>
      <c r="G54" s="223">
        <f t="shared" si="39"/>
        <v>794</v>
      </c>
      <c r="H54" s="223">
        <f t="shared" si="39"/>
        <v>280109.76</v>
      </c>
      <c r="I54" s="223">
        <f t="shared" si="39"/>
        <v>99</v>
      </c>
      <c r="J54" s="223">
        <f t="shared" si="39"/>
        <v>223890.02</v>
      </c>
      <c r="K54" s="223">
        <f t="shared" si="39"/>
        <v>1632</v>
      </c>
      <c r="L54" s="223">
        <f t="shared" si="39"/>
        <v>534328.88</v>
      </c>
      <c r="M54" s="55"/>
      <c r="N54" s="223">
        <f>SUM(N44:N52)</f>
        <v>12</v>
      </c>
      <c r="O54" s="223">
        <f>SUM(O44:O52)</f>
        <v>100267.97</v>
      </c>
      <c r="P54" s="55"/>
      <c r="Q54" s="223">
        <f>SUM(Q44:Q52)</f>
        <v>87</v>
      </c>
      <c r="R54" s="223">
        <f>SUM(R44:R52)</f>
        <v>127485.73</v>
      </c>
      <c r="S54" s="55"/>
      <c r="T54" s="223">
        <f>SUM(T44:T52)</f>
        <v>25011</v>
      </c>
      <c r="U54" s="223">
        <f>SUM(U44:U52)</f>
        <v>971393.91000000015</v>
      </c>
      <c r="V54" s="78"/>
      <c r="W54" s="272">
        <f>SUM(W44:W52)</f>
        <v>25011</v>
      </c>
      <c r="X54" s="272">
        <f>SUM(X44:X52)</f>
        <v>971393.91000000015</v>
      </c>
      <c r="Y54" s="222"/>
      <c r="Z54" s="288">
        <f>SUM(Z44:Z52)</f>
        <v>0</v>
      </c>
      <c r="AA54" s="288">
        <f>SUM(AA44:AA52)</f>
        <v>-5.8207660913467407E-11</v>
      </c>
    </row>
    <row r="55" spans="1:27" ht="9.65" customHeight="1" thickTop="1" x14ac:dyDescent="0.3">
      <c r="A55" s="77"/>
      <c r="B55" s="63"/>
      <c r="C55" s="64"/>
      <c r="D55" s="68"/>
      <c r="E55" s="70"/>
      <c r="F55" s="64"/>
      <c r="G55" s="70"/>
      <c r="H55" s="64"/>
      <c r="I55" s="70"/>
      <c r="J55" s="64"/>
      <c r="K55" s="70"/>
      <c r="L55" s="65"/>
      <c r="M55" s="68"/>
      <c r="N55" s="70"/>
      <c r="O55" s="64"/>
      <c r="P55" s="68"/>
      <c r="Q55" s="70"/>
      <c r="R55" s="64"/>
      <c r="S55" s="68"/>
      <c r="T55" s="63"/>
      <c r="U55" s="401"/>
      <c r="V55" s="50"/>
      <c r="W55" s="76"/>
      <c r="X55" s="66"/>
      <c r="Y55" s="222"/>
      <c r="Z55" s="286"/>
      <c r="AA55" s="287"/>
    </row>
    <row r="56" spans="1:27" x14ac:dyDescent="0.3">
      <c r="A56" s="137">
        <v>45292</v>
      </c>
      <c r="B56" s="84">
        <v>0</v>
      </c>
      <c r="C56" s="218">
        <v>0</v>
      </c>
      <c r="D56" s="62"/>
      <c r="E56" s="219">
        <v>0</v>
      </c>
      <c r="F56" s="220">
        <v>0</v>
      </c>
      <c r="G56" s="219">
        <v>0</v>
      </c>
      <c r="H56" s="220">
        <v>0</v>
      </c>
      <c r="I56" s="219">
        <v>0</v>
      </c>
      <c r="J56" s="220">
        <v>0</v>
      </c>
      <c r="K56" s="217">
        <f t="shared" ref="K56:K66" si="40">SUM(E56+G56+I56)</f>
        <v>0</v>
      </c>
      <c r="L56" s="67">
        <f t="shared" ref="L56:L66" si="41">SUM(F56+H56+J56)</f>
        <v>0</v>
      </c>
      <c r="M56" s="62"/>
      <c r="N56" s="217">
        <v>0</v>
      </c>
      <c r="O56" s="218">
        <v>0</v>
      </c>
      <c r="P56" s="62"/>
      <c r="Q56" s="219">
        <v>0</v>
      </c>
      <c r="R56" s="213">
        <v>0</v>
      </c>
      <c r="S56" s="62"/>
      <c r="T56" s="113">
        <f t="shared" ref="T56:T66" si="42">SUM(B56+K56+N56+Q56)</f>
        <v>0</v>
      </c>
      <c r="U56" s="114">
        <f t="shared" ref="U56:U66" si="43">SUM(C56+L56+O56+R56)</f>
        <v>0</v>
      </c>
      <c r="V56" s="50"/>
      <c r="W56" s="225">
        <v>0</v>
      </c>
      <c r="X56" s="225">
        <v>0</v>
      </c>
      <c r="Y56" s="222"/>
      <c r="Z56" s="282">
        <f t="shared" ref="Z56:Z66" si="44">SUM(T56-W56)</f>
        <v>0</v>
      </c>
      <c r="AA56" s="283">
        <f t="shared" ref="AA56:AA66" si="45">SUM(U56-X56)</f>
        <v>0</v>
      </c>
    </row>
    <row r="57" spans="1:27" x14ac:dyDescent="0.3">
      <c r="A57" s="137">
        <v>45323</v>
      </c>
      <c r="B57" s="84">
        <v>0</v>
      </c>
      <c r="C57" s="218">
        <v>0</v>
      </c>
      <c r="D57" s="62"/>
      <c r="E57" s="219">
        <v>0</v>
      </c>
      <c r="F57" s="220">
        <v>0</v>
      </c>
      <c r="G57" s="219">
        <v>0</v>
      </c>
      <c r="H57" s="220">
        <v>0</v>
      </c>
      <c r="I57" s="219">
        <v>0</v>
      </c>
      <c r="J57" s="220">
        <v>0</v>
      </c>
      <c r="K57" s="217">
        <f t="shared" si="40"/>
        <v>0</v>
      </c>
      <c r="L57" s="67">
        <f t="shared" si="41"/>
        <v>0</v>
      </c>
      <c r="M57" s="62"/>
      <c r="N57" s="217">
        <v>0</v>
      </c>
      <c r="O57" s="218">
        <v>0</v>
      </c>
      <c r="P57" s="62"/>
      <c r="Q57" s="219">
        <v>0</v>
      </c>
      <c r="R57" s="213">
        <v>0</v>
      </c>
      <c r="S57" s="62"/>
      <c r="T57" s="113">
        <f t="shared" si="42"/>
        <v>0</v>
      </c>
      <c r="U57" s="114">
        <f t="shared" si="43"/>
        <v>0</v>
      </c>
      <c r="V57" s="50"/>
      <c r="W57" s="225">
        <v>0</v>
      </c>
      <c r="X57" s="225">
        <v>0</v>
      </c>
      <c r="Y57" s="222"/>
      <c r="Z57" s="282">
        <f t="shared" si="44"/>
        <v>0</v>
      </c>
      <c r="AA57" s="283">
        <f t="shared" si="45"/>
        <v>0</v>
      </c>
    </row>
    <row r="58" spans="1:27" x14ac:dyDescent="0.3">
      <c r="A58" s="137">
        <v>45352</v>
      </c>
      <c r="B58" s="84">
        <v>0</v>
      </c>
      <c r="C58" s="218">
        <v>0</v>
      </c>
      <c r="D58" s="62"/>
      <c r="E58" s="219">
        <v>0</v>
      </c>
      <c r="F58" s="220">
        <v>0</v>
      </c>
      <c r="G58" s="219">
        <v>0</v>
      </c>
      <c r="H58" s="220">
        <v>0</v>
      </c>
      <c r="I58" s="219">
        <v>0</v>
      </c>
      <c r="J58" s="220">
        <v>0</v>
      </c>
      <c r="K58" s="217">
        <f t="shared" si="40"/>
        <v>0</v>
      </c>
      <c r="L58" s="67">
        <f t="shared" si="41"/>
        <v>0</v>
      </c>
      <c r="M58" s="62"/>
      <c r="N58" s="217">
        <v>0</v>
      </c>
      <c r="O58" s="218">
        <v>0</v>
      </c>
      <c r="P58" s="62"/>
      <c r="Q58" s="219">
        <v>0</v>
      </c>
      <c r="R58" s="213">
        <v>0</v>
      </c>
      <c r="S58" s="62"/>
      <c r="T58" s="113">
        <f t="shared" si="42"/>
        <v>0</v>
      </c>
      <c r="U58" s="114">
        <f t="shared" si="43"/>
        <v>0</v>
      </c>
      <c r="V58" s="50"/>
      <c r="W58" s="225">
        <v>0</v>
      </c>
      <c r="X58" s="225">
        <v>0</v>
      </c>
      <c r="Y58" s="222"/>
      <c r="Z58" s="282">
        <f t="shared" si="44"/>
        <v>0</v>
      </c>
      <c r="AA58" s="283">
        <f t="shared" si="45"/>
        <v>0</v>
      </c>
    </row>
    <row r="59" spans="1:27" x14ac:dyDescent="0.3">
      <c r="A59" s="137">
        <v>45383</v>
      </c>
      <c r="B59" s="84">
        <v>0</v>
      </c>
      <c r="C59" s="218">
        <v>0</v>
      </c>
      <c r="D59" s="62"/>
      <c r="E59" s="219">
        <v>0</v>
      </c>
      <c r="F59" s="220">
        <v>0</v>
      </c>
      <c r="G59" s="219">
        <v>0</v>
      </c>
      <c r="H59" s="220">
        <v>0</v>
      </c>
      <c r="I59" s="219">
        <v>0</v>
      </c>
      <c r="J59" s="220">
        <v>0</v>
      </c>
      <c r="K59" s="217">
        <f t="shared" si="40"/>
        <v>0</v>
      </c>
      <c r="L59" s="67">
        <f t="shared" si="41"/>
        <v>0</v>
      </c>
      <c r="M59" s="62"/>
      <c r="N59" s="217">
        <v>0</v>
      </c>
      <c r="O59" s="218">
        <v>0</v>
      </c>
      <c r="P59" s="62"/>
      <c r="Q59" s="219">
        <v>2</v>
      </c>
      <c r="R59" s="213">
        <v>9991</v>
      </c>
      <c r="S59" s="62"/>
      <c r="T59" s="113">
        <f t="shared" si="42"/>
        <v>2</v>
      </c>
      <c r="U59" s="114">
        <f t="shared" si="43"/>
        <v>9991</v>
      </c>
      <c r="V59" s="50"/>
      <c r="W59" s="225">
        <v>2</v>
      </c>
      <c r="X59" s="225">
        <v>9991</v>
      </c>
      <c r="Y59" s="222"/>
      <c r="Z59" s="282">
        <f t="shared" si="44"/>
        <v>0</v>
      </c>
      <c r="AA59" s="283">
        <f t="shared" si="45"/>
        <v>0</v>
      </c>
    </row>
    <row r="60" spans="1:27" x14ac:dyDescent="0.3">
      <c r="A60" s="137">
        <v>45413</v>
      </c>
      <c r="B60" s="84">
        <v>0</v>
      </c>
      <c r="C60" s="218">
        <v>0</v>
      </c>
      <c r="D60" s="62"/>
      <c r="E60" s="219">
        <v>0</v>
      </c>
      <c r="F60" s="220">
        <v>0</v>
      </c>
      <c r="G60" s="219">
        <v>0</v>
      </c>
      <c r="H60" s="220">
        <v>0</v>
      </c>
      <c r="I60" s="219">
        <v>0</v>
      </c>
      <c r="J60" s="220">
        <v>0</v>
      </c>
      <c r="K60" s="217">
        <f t="shared" si="40"/>
        <v>0</v>
      </c>
      <c r="L60" s="67">
        <f t="shared" si="41"/>
        <v>0</v>
      </c>
      <c r="M60" s="62"/>
      <c r="N60" s="217">
        <v>0</v>
      </c>
      <c r="O60" s="218">
        <v>0</v>
      </c>
      <c r="P60" s="62"/>
      <c r="Q60" s="219">
        <v>0</v>
      </c>
      <c r="R60" s="213">
        <v>0</v>
      </c>
      <c r="S60" s="62"/>
      <c r="T60" s="113">
        <f t="shared" si="42"/>
        <v>0</v>
      </c>
      <c r="U60" s="114">
        <f t="shared" si="43"/>
        <v>0</v>
      </c>
      <c r="V60" s="50"/>
      <c r="W60" s="225">
        <v>0</v>
      </c>
      <c r="X60" s="225">
        <v>0</v>
      </c>
      <c r="Y60" s="222"/>
      <c r="Z60" s="282">
        <f t="shared" si="44"/>
        <v>0</v>
      </c>
      <c r="AA60" s="283">
        <f t="shared" si="45"/>
        <v>0</v>
      </c>
    </row>
    <row r="61" spans="1:27" x14ac:dyDescent="0.3">
      <c r="A61" s="137">
        <v>45444</v>
      </c>
      <c r="B61" s="84">
        <v>0</v>
      </c>
      <c r="C61" s="218">
        <v>0</v>
      </c>
      <c r="D61" s="62"/>
      <c r="E61" s="219">
        <v>0</v>
      </c>
      <c r="F61" s="220">
        <v>0</v>
      </c>
      <c r="G61" s="219">
        <v>0</v>
      </c>
      <c r="H61" s="220">
        <v>0</v>
      </c>
      <c r="I61" s="219">
        <v>0</v>
      </c>
      <c r="J61" s="220">
        <v>0</v>
      </c>
      <c r="K61" s="217">
        <f t="shared" si="40"/>
        <v>0</v>
      </c>
      <c r="L61" s="67">
        <f t="shared" si="41"/>
        <v>0</v>
      </c>
      <c r="M61" s="62"/>
      <c r="N61" s="217">
        <v>0</v>
      </c>
      <c r="O61" s="218">
        <v>0</v>
      </c>
      <c r="P61" s="62"/>
      <c r="Q61" s="219">
        <v>0</v>
      </c>
      <c r="R61" s="213">
        <v>0</v>
      </c>
      <c r="S61" s="62"/>
      <c r="T61" s="113">
        <f t="shared" si="42"/>
        <v>0</v>
      </c>
      <c r="U61" s="114">
        <f t="shared" si="43"/>
        <v>0</v>
      </c>
      <c r="V61" s="50"/>
      <c r="W61" s="225">
        <v>0</v>
      </c>
      <c r="X61" s="225">
        <v>0</v>
      </c>
      <c r="Y61" s="222"/>
      <c r="Z61" s="282">
        <f t="shared" si="44"/>
        <v>0</v>
      </c>
      <c r="AA61" s="283">
        <f t="shared" si="45"/>
        <v>0</v>
      </c>
    </row>
    <row r="62" spans="1:27" x14ac:dyDescent="0.3">
      <c r="A62" s="137">
        <v>45474</v>
      </c>
      <c r="B62" s="84">
        <v>0</v>
      </c>
      <c r="C62" s="218">
        <v>0</v>
      </c>
      <c r="D62" s="62"/>
      <c r="E62" s="219">
        <v>0</v>
      </c>
      <c r="F62" s="220">
        <v>0</v>
      </c>
      <c r="G62" s="219">
        <v>0</v>
      </c>
      <c r="H62" s="220">
        <v>0</v>
      </c>
      <c r="I62" s="219">
        <v>0</v>
      </c>
      <c r="J62" s="220">
        <v>0</v>
      </c>
      <c r="K62" s="217">
        <f t="shared" si="40"/>
        <v>0</v>
      </c>
      <c r="L62" s="67">
        <f t="shared" si="41"/>
        <v>0</v>
      </c>
      <c r="M62" s="62"/>
      <c r="N62" s="217">
        <v>0</v>
      </c>
      <c r="O62" s="218">
        <v>0</v>
      </c>
      <c r="P62" s="62"/>
      <c r="Q62" s="219">
        <v>1</v>
      </c>
      <c r="R62" s="213">
        <v>921.83</v>
      </c>
      <c r="S62" s="62"/>
      <c r="T62" s="113">
        <f t="shared" si="42"/>
        <v>1</v>
      </c>
      <c r="U62" s="114">
        <f t="shared" si="43"/>
        <v>921.83</v>
      </c>
      <c r="V62" s="50"/>
      <c r="W62" s="225">
        <v>1</v>
      </c>
      <c r="X62" s="225">
        <v>921.83</v>
      </c>
      <c r="Y62" s="222"/>
      <c r="Z62" s="282">
        <f t="shared" si="44"/>
        <v>0</v>
      </c>
      <c r="AA62" s="283">
        <f t="shared" si="45"/>
        <v>0</v>
      </c>
    </row>
    <row r="63" spans="1:27" x14ac:dyDescent="0.3">
      <c r="A63" s="137">
        <v>45528</v>
      </c>
      <c r="B63" s="84">
        <v>0</v>
      </c>
      <c r="C63" s="218">
        <v>0</v>
      </c>
      <c r="D63" s="62"/>
      <c r="E63" s="219">
        <v>0</v>
      </c>
      <c r="F63" s="220">
        <v>0</v>
      </c>
      <c r="G63" s="219">
        <v>0</v>
      </c>
      <c r="H63" s="220">
        <v>0</v>
      </c>
      <c r="I63" s="219">
        <v>0</v>
      </c>
      <c r="J63" s="220">
        <v>0</v>
      </c>
      <c r="K63" s="217">
        <f t="shared" si="40"/>
        <v>0</v>
      </c>
      <c r="L63" s="67">
        <f t="shared" si="41"/>
        <v>0</v>
      </c>
      <c r="M63" s="62"/>
      <c r="N63" s="217">
        <v>0</v>
      </c>
      <c r="O63" s="218">
        <v>0</v>
      </c>
      <c r="P63" s="62"/>
      <c r="Q63" s="219">
        <v>0</v>
      </c>
      <c r="R63" s="213">
        <v>0</v>
      </c>
      <c r="S63" s="62"/>
      <c r="T63" s="113">
        <f t="shared" si="42"/>
        <v>0</v>
      </c>
      <c r="U63" s="114">
        <f t="shared" si="43"/>
        <v>0</v>
      </c>
      <c r="V63" s="50"/>
      <c r="W63" s="225">
        <v>0</v>
      </c>
      <c r="X63" s="225">
        <v>0</v>
      </c>
      <c r="Y63" s="222"/>
      <c r="Z63" s="282">
        <f t="shared" si="44"/>
        <v>0</v>
      </c>
      <c r="AA63" s="283">
        <f t="shared" si="45"/>
        <v>0</v>
      </c>
    </row>
    <row r="64" spans="1:27" x14ac:dyDescent="0.3">
      <c r="A64" s="137">
        <v>45536</v>
      </c>
      <c r="B64" s="84">
        <v>0</v>
      </c>
      <c r="C64" s="218">
        <v>0</v>
      </c>
      <c r="D64" s="62"/>
      <c r="E64" s="219">
        <v>0</v>
      </c>
      <c r="F64" s="220">
        <v>0</v>
      </c>
      <c r="G64" s="219">
        <v>0</v>
      </c>
      <c r="H64" s="220">
        <v>0</v>
      </c>
      <c r="I64" s="219">
        <v>0</v>
      </c>
      <c r="J64" s="220">
        <v>0</v>
      </c>
      <c r="K64" s="217">
        <f t="shared" si="40"/>
        <v>0</v>
      </c>
      <c r="L64" s="67">
        <f t="shared" si="41"/>
        <v>0</v>
      </c>
      <c r="M64" s="62"/>
      <c r="N64" s="217">
        <v>0</v>
      </c>
      <c r="O64" s="218">
        <v>0</v>
      </c>
      <c r="P64" s="62"/>
      <c r="Q64" s="219">
        <v>0</v>
      </c>
      <c r="R64" s="213">
        <v>0</v>
      </c>
      <c r="S64" s="62"/>
      <c r="T64" s="113">
        <f t="shared" si="42"/>
        <v>0</v>
      </c>
      <c r="U64" s="114">
        <f t="shared" si="43"/>
        <v>0</v>
      </c>
      <c r="V64" s="50"/>
      <c r="W64" s="225">
        <v>0</v>
      </c>
      <c r="X64" s="225">
        <v>0</v>
      </c>
      <c r="Y64" s="222"/>
      <c r="Z64" s="282">
        <f t="shared" si="44"/>
        <v>0</v>
      </c>
      <c r="AA64" s="283">
        <f t="shared" si="45"/>
        <v>0</v>
      </c>
    </row>
    <row r="65" spans="1:29" x14ac:dyDescent="0.3">
      <c r="A65" s="137">
        <v>45566</v>
      </c>
      <c r="B65" s="84">
        <v>0</v>
      </c>
      <c r="C65" s="218">
        <v>0</v>
      </c>
      <c r="D65" s="62"/>
      <c r="E65" s="219">
        <v>0</v>
      </c>
      <c r="F65" s="220">
        <v>0</v>
      </c>
      <c r="G65" s="219">
        <v>0</v>
      </c>
      <c r="H65" s="220">
        <v>0</v>
      </c>
      <c r="I65" s="219">
        <v>1</v>
      </c>
      <c r="J65" s="220">
        <v>1968</v>
      </c>
      <c r="K65" s="217">
        <f t="shared" si="40"/>
        <v>1</v>
      </c>
      <c r="L65" s="67">
        <f t="shared" si="41"/>
        <v>1968</v>
      </c>
      <c r="M65" s="62"/>
      <c r="N65" s="217">
        <v>0</v>
      </c>
      <c r="O65" s="218">
        <v>0</v>
      </c>
      <c r="P65" s="62"/>
      <c r="Q65" s="219">
        <v>0</v>
      </c>
      <c r="R65" s="213">
        <v>0</v>
      </c>
      <c r="S65" s="62"/>
      <c r="T65" s="113">
        <f t="shared" si="42"/>
        <v>1</v>
      </c>
      <c r="U65" s="114">
        <f t="shared" si="43"/>
        <v>1968</v>
      </c>
      <c r="V65" s="50"/>
      <c r="W65" s="225">
        <v>1</v>
      </c>
      <c r="X65" s="225">
        <v>1968</v>
      </c>
      <c r="Y65" s="222"/>
      <c r="Z65" s="282">
        <f t="shared" si="44"/>
        <v>0</v>
      </c>
      <c r="AA65" s="283">
        <f t="shared" si="45"/>
        <v>0</v>
      </c>
    </row>
    <row r="66" spans="1:29" x14ac:dyDescent="0.3">
      <c r="A66" s="137">
        <v>45597</v>
      </c>
      <c r="B66" s="84">
        <v>0</v>
      </c>
      <c r="C66" s="218">
        <v>0</v>
      </c>
      <c r="D66" s="62"/>
      <c r="E66" s="219">
        <v>0</v>
      </c>
      <c r="F66" s="220">
        <v>0</v>
      </c>
      <c r="G66" s="219">
        <v>0</v>
      </c>
      <c r="H66" s="220">
        <v>0</v>
      </c>
      <c r="I66" s="219">
        <v>0</v>
      </c>
      <c r="J66" s="220">
        <v>0</v>
      </c>
      <c r="K66" s="217">
        <f t="shared" si="40"/>
        <v>0</v>
      </c>
      <c r="L66" s="67">
        <f t="shared" si="41"/>
        <v>0</v>
      </c>
      <c r="M66" s="62"/>
      <c r="N66" s="217">
        <v>0</v>
      </c>
      <c r="O66" s="218">
        <v>0</v>
      </c>
      <c r="P66" s="62"/>
      <c r="Q66" s="219">
        <v>0</v>
      </c>
      <c r="R66" s="213">
        <v>0</v>
      </c>
      <c r="S66" s="62"/>
      <c r="T66" s="113">
        <f t="shared" si="42"/>
        <v>0</v>
      </c>
      <c r="U66" s="114">
        <f t="shared" si="43"/>
        <v>0</v>
      </c>
      <c r="V66" s="50"/>
      <c r="W66" s="225">
        <v>0</v>
      </c>
      <c r="X66" s="225">
        <v>0</v>
      </c>
      <c r="Y66" s="222"/>
      <c r="Z66" s="282">
        <f t="shared" si="44"/>
        <v>0</v>
      </c>
      <c r="AA66" s="283">
        <f t="shared" si="45"/>
        <v>0</v>
      </c>
    </row>
    <row r="67" spans="1:29" x14ac:dyDescent="0.3">
      <c r="A67" s="137">
        <v>45627</v>
      </c>
      <c r="B67" s="84">
        <v>0</v>
      </c>
      <c r="C67" s="218">
        <v>0</v>
      </c>
      <c r="D67" s="62"/>
      <c r="E67" s="219">
        <v>0</v>
      </c>
      <c r="F67" s="220">
        <v>0</v>
      </c>
      <c r="G67" s="219">
        <v>0</v>
      </c>
      <c r="H67" s="220">
        <v>0</v>
      </c>
      <c r="I67" s="219">
        <v>0</v>
      </c>
      <c r="J67" s="220">
        <v>0</v>
      </c>
      <c r="K67" s="217">
        <f t="shared" ref="K67" si="46">SUM(E67+G67+I67)</f>
        <v>0</v>
      </c>
      <c r="L67" s="67">
        <f t="shared" ref="L67" si="47">SUM(F67+H67+J67)</f>
        <v>0</v>
      </c>
      <c r="M67" s="62"/>
      <c r="N67" s="217">
        <v>0</v>
      </c>
      <c r="O67" s="218">
        <v>0</v>
      </c>
      <c r="P67" s="62"/>
      <c r="Q67" s="219">
        <v>0</v>
      </c>
      <c r="R67" s="213">
        <v>0</v>
      </c>
      <c r="S67" s="62"/>
      <c r="T67" s="113">
        <f t="shared" ref="T67" si="48">SUM(B67+K67+N67+Q67)</f>
        <v>0</v>
      </c>
      <c r="U67" s="114">
        <f t="shared" ref="U67" si="49">SUM(C67+L67+O67+R67)</f>
        <v>0</v>
      </c>
      <c r="V67" s="50"/>
      <c r="W67" s="225">
        <v>0</v>
      </c>
      <c r="X67" s="225">
        <v>0</v>
      </c>
      <c r="Y67" s="222"/>
      <c r="Z67" s="282">
        <f t="shared" ref="Z67" si="50">SUM(T67-W67)</f>
        <v>0</v>
      </c>
      <c r="AA67" s="283">
        <f t="shared" ref="AA67" si="51">SUM(U67-X67)</f>
        <v>0</v>
      </c>
    </row>
    <row r="68" spans="1:29" ht="5.4" customHeight="1" thickBot="1" x14ac:dyDescent="0.35">
      <c r="A68" s="77"/>
      <c r="B68" s="63"/>
      <c r="C68" s="64"/>
      <c r="D68" s="68"/>
      <c r="E68" s="70"/>
      <c r="F68" s="64"/>
      <c r="G68" s="70"/>
      <c r="H68" s="64"/>
      <c r="I68" s="70"/>
      <c r="J68" s="64"/>
      <c r="K68" s="70"/>
      <c r="L68" s="65"/>
      <c r="M68" s="68"/>
      <c r="N68" s="70"/>
      <c r="O68" s="64"/>
      <c r="P68" s="68"/>
      <c r="Q68" s="70"/>
      <c r="R68" s="404"/>
      <c r="S68" s="68"/>
      <c r="T68" s="63"/>
      <c r="U68" s="65"/>
      <c r="V68" s="50"/>
      <c r="W68" s="76"/>
      <c r="X68" s="66"/>
      <c r="Y68" s="222"/>
      <c r="Z68" s="286"/>
      <c r="AA68" s="287"/>
    </row>
    <row r="69" spans="1:29" ht="15" thickTop="1" thickBot="1" x14ac:dyDescent="0.35">
      <c r="A69" s="80" t="s">
        <v>383</v>
      </c>
      <c r="B69" s="223">
        <f>SUM(B56:B67)</f>
        <v>0</v>
      </c>
      <c r="C69" s="223">
        <f>SUM(C56:C67)</f>
        <v>0</v>
      </c>
      <c r="D69" s="55"/>
      <c r="E69" s="223">
        <f t="shared" ref="E69:L69" si="52">SUM(E56:E67)</f>
        <v>0</v>
      </c>
      <c r="F69" s="223">
        <f t="shared" si="52"/>
        <v>0</v>
      </c>
      <c r="G69" s="223">
        <f t="shared" si="52"/>
        <v>0</v>
      </c>
      <c r="H69" s="223">
        <f t="shared" si="52"/>
        <v>0</v>
      </c>
      <c r="I69" s="223">
        <f t="shared" si="52"/>
        <v>1</v>
      </c>
      <c r="J69" s="223">
        <f t="shared" si="52"/>
        <v>1968</v>
      </c>
      <c r="K69" s="223">
        <f t="shared" si="52"/>
        <v>1</v>
      </c>
      <c r="L69" s="223">
        <f t="shared" si="52"/>
        <v>1968</v>
      </c>
      <c r="M69" s="55"/>
      <c r="N69" s="223">
        <f t="shared" ref="N69:O69" si="53">SUM(N56:N67)</f>
        <v>0</v>
      </c>
      <c r="O69" s="223">
        <f t="shared" si="53"/>
        <v>0</v>
      </c>
      <c r="P69" s="55"/>
      <c r="Q69" s="223">
        <f t="shared" ref="Q69:R69" si="54">SUM(Q56:Q67)</f>
        <v>3</v>
      </c>
      <c r="R69" s="223">
        <f t="shared" si="54"/>
        <v>10912.83</v>
      </c>
      <c r="S69" s="55"/>
      <c r="T69" s="223">
        <f t="shared" ref="T69:U69" si="55">SUM(T56:T67)</f>
        <v>4</v>
      </c>
      <c r="U69" s="223">
        <f t="shared" si="55"/>
        <v>12880.83</v>
      </c>
      <c r="V69" s="78"/>
      <c r="W69" s="272">
        <f>SUM(W56:W67)</f>
        <v>4</v>
      </c>
      <c r="X69" s="272">
        <f>SUM(X56:X67)</f>
        <v>12880.83</v>
      </c>
      <c r="Y69" s="79"/>
      <c r="Z69" s="357">
        <f>SUM(Z56:Z67)</f>
        <v>0</v>
      </c>
      <c r="AA69" s="357">
        <f>SUM(AA56:AA67)</f>
        <v>0</v>
      </c>
    </row>
    <row r="70" spans="1:29" s="116" customFormat="1" ht="3.65" customHeight="1" thickTop="1" thickBot="1" x14ac:dyDescent="0.4">
      <c r="A70" s="115"/>
      <c r="B70" s="143"/>
      <c r="C70" s="46"/>
      <c r="D70" s="46"/>
      <c r="E70" s="46"/>
      <c r="F70" s="46"/>
      <c r="G70" s="46"/>
      <c r="H70" s="400"/>
      <c r="I70" s="46"/>
      <c r="J70" s="46"/>
      <c r="K70" s="46"/>
      <c r="L70" s="46"/>
      <c r="M70" s="46"/>
      <c r="N70" s="46"/>
      <c r="O70" s="46"/>
      <c r="P70" s="46"/>
      <c r="Q70" s="46"/>
      <c r="R70" s="46"/>
      <c r="S70" s="46"/>
      <c r="T70" s="46"/>
      <c r="U70" s="400"/>
      <c r="V70" s="46"/>
      <c r="W70" s="53"/>
      <c r="X70" s="273"/>
      <c r="Y70" s="274"/>
      <c r="Z70" s="281"/>
      <c r="AA70" s="354"/>
      <c r="AB70" s="142"/>
      <c r="AC70" s="142"/>
    </row>
    <row r="71" spans="1:29" ht="15" thickBot="1" x14ac:dyDescent="0.35">
      <c r="A71" s="309" t="s">
        <v>318</v>
      </c>
      <c r="B71" s="352">
        <f>SUM(B54+B69)</f>
        <v>23280</v>
      </c>
      <c r="C71" s="352">
        <f>SUM(C54+C69)</f>
        <v>209311.33</v>
      </c>
      <c r="D71" s="81"/>
      <c r="E71" s="352">
        <f t="shared" ref="E71:L71" si="56">SUM(E54+E69)</f>
        <v>739</v>
      </c>
      <c r="F71" s="352">
        <f t="shared" si="56"/>
        <v>30329.1</v>
      </c>
      <c r="G71" s="352">
        <f t="shared" si="56"/>
        <v>794</v>
      </c>
      <c r="H71" s="398">
        <f t="shared" si="56"/>
        <v>280109.76</v>
      </c>
      <c r="I71" s="352">
        <f t="shared" si="56"/>
        <v>100</v>
      </c>
      <c r="J71" s="352">
        <f t="shared" si="56"/>
        <v>225858.02</v>
      </c>
      <c r="K71" s="352">
        <f t="shared" si="56"/>
        <v>1633</v>
      </c>
      <c r="L71" s="352">
        <f t="shared" si="56"/>
        <v>536296.88</v>
      </c>
      <c r="M71" s="81"/>
      <c r="N71" s="352">
        <f>SUM(N54+N69)</f>
        <v>12</v>
      </c>
      <c r="O71" s="352">
        <f>SUM(O54+O69)</f>
        <v>100267.97</v>
      </c>
      <c r="P71" s="81"/>
      <c r="Q71" s="352">
        <f>SUM(Q54+Q69)</f>
        <v>90</v>
      </c>
      <c r="R71" s="352">
        <f>SUM(R54+R69)</f>
        <v>138398.56</v>
      </c>
      <c r="S71" s="81"/>
      <c r="T71" s="352">
        <f>SUM(T54+T69)</f>
        <v>25015</v>
      </c>
      <c r="U71" s="352">
        <f>SUM(U54+U69)</f>
        <v>984274.74000000011</v>
      </c>
      <c r="V71" s="82"/>
      <c r="W71" s="275">
        <f>SUM(W54+W69)</f>
        <v>25015</v>
      </c>
      <c r="X71" s="275">
        <f>SUM(X54+X69)</f>
        <v>984274.74000000011</v>
      </c>
      <c r="Y71" s="83"/>
      <c r="Z71" s="356">
        <f>SUM(Z54+Z69)</f>
        <v>0</v>
      </c>
      <c r="AA71" s="356">
        <f>SUM(AA54+AA69)</f>
        <v>-5.8207660913467407E-11</v>
      </c>
    </row>
    <row r="72" spans="1:29" ht="9.65" customHeight="1" x14ac:dyDescent="0.3">
      <c r="A72" s="77"/>
      <c r="B72" s="63"/>
      <c r="C72" s="64"/>
      <c r="D72" s="68"/>
      <c r="E72" s="70"/>
      <c r="F72" s="64"/>
      <c r="G72" s="70"/>
      <c r="H72" s="64"/>
      <c r="I72" s="70"/>
      <c r="J72" s="64"/>
      <c r="K72" s="70"/>
      <c r="L72" s="65"/>
      <c r="M72" s="68"/>
      <c r="N72" s="70"/>
      <c r="O72" s="64"/>
      <c r="P72" s="68"/>
      <c r="Q72" s="70"/>
      <c r="R72" s="64"/>
      <c r="S72" s="68"/>
      <c r="T72" s="63"/>
      <c r="U72" s="65"/>
      <c r="V72" s="50"/>
      <c r="W72" s="76"/>
      <c r="X72" s="66"/>
      <c r="Y72" s="222"/>
      <c r="Z72" s="286"/>
      <c r="AA72" s="287"/>
    </row>
    <row r="73" spans="1:29" ht="13.75" customHeight="1" x14ac:dyDescent="0.3">
      <c r="A73" s="299" t="s">
        <v>324</v>
      </c>
      <c r="B73" s="51"/>
      <c r="C73" s="132"/>
      <c r="D73" s="51"/>
      <c r="E73" s="443"/>
      <c r="F73" s="443"/>
      <c r="G73" s="441"/>
      <c r="H73" s="440"/>
      <c r="I73" s="441"/>
      <c r="J73" s="440"/>
      <c r="K73" s="132"/>
      <c r="L73" s="442"/>
      <c r="M73" s="46"/>
      <c r="N73" s="444"/>
      <c r="O73" s="445"/>
      <c r="P73" s="46"/>
      <c r="Q73" s="543" t="s">
        <v>376</v>
      </c>
      <c r="R73" s="544"/>
      <c r="S73" s="7"/>
      <c r="T73" s="46"/>
      <c r="U73" s="46"/>
      <c r="V73" s="50"/>
      <c r="W73" s="53"/>
      <c r="X73" s="53"/>
      <c r="Y73" s="222"/>
      <c r="Z73" s="281"/>
      <c r="AA73" s="281"/>
    </row>
    <row r="74" spans="1:29" ht="14" x14ac:dyDescent="0.3">
      <c r="A74" s="308" t="s">
        <v>75</v>
      </c>
      <c r="B74" s="51"/>
      <c r="C74" s="132"/>
      <c r="D74" s="51"/>
      <c r="E74" s="51"/>
      <c r="F74" s="51"/>
      <c r="G74" s="442"/>
      <c r="H74" s="442"/>
      <c r="I74" s="442"/>
      <c r="J74" s="442"/>
      <c r="K74" s="51"/>
      <c r="L74" s="51"/>
      <c r="M74" s="46"/>
      <c r="N74" s="46"/>
      <c r="O74" s="46"/>
      <c r="P74" s="46"/>
      <c r="Q74" s="547"/>
      <c r="R74" s="548"/>
      <c r="S74" s="7"/>
      <c r="T74" s="46"/>
      <c r="U74" s="46"/>
      <c r="V74" s="50"/>
      <c r="W74" s="53"/>
      <c r="X74" s="53"/>
      <c r="Y74" s="222"/>
      <c r="Z74" s="281"/>
      <c r="AA74" s="281"/>
    </row>
    <row r="75" spans="1:29" x14ac:dyDescent="0.3">
      <c r="A75" s="92">
        <v>2019</v>
      </c>
      <c r="B75" s="84">
        <f>'Annual Capacity'!D54</f>
        <v>2</v>
      </c>
      <c r="C75" s="84">
        <f>'Annual Capacity'!E54</f>
        <v>15.11</v>
      </c>
      <c r="D75" s="62"/>
      <c r="E75" s="213">
        <f>'Annual Capacity'!G54</f>
        <v>0</v>
      </c>
      <c r="F75" s="213">
        <f>'Annual Capacity'!H54</f>
        <v>0</v>
      </c>
      <c r="G75" s="213">
        <f>'Annual Capacity'!I54</f>
        <v>0</v>
      </c>
      <c r="H75" s="213">
        <f>'Annual Capacity'!J54</f>
        <v>0</v>
      </c>
      <c r="I75" s="213">
        <f>'Annual Capacity'!K54</f>
        <v>0</v>
      </c>
      <c r="J75" s="213">
        <f>'Annual Capacity'!L54</f>
        <v>0</v>
      </c>
      <c r="K75" s="217">
        <f t="shared" ref="K75:L77" si="57">SUM(E75+G75+I75)</f>
        <v>0</v>
      </c>
      <c r="L75" s="67">
        <f t="shared" si="57"/>
        <v>0</v>
      </c>
      <c r="M75" s="62"/>
      <c r="N75" s="84">
        <f>'Annual Capacity'!P54</f>
        <v>0</v>
      </c>
      <c r="O75" s="84">
        <f>'Annual Capacity'!Q54</f>
        <v>0</v>
      </c>
      <c r="P75" s="62"/>
      <c r="Q75" s="213">
        <f>'Annual Capacity'!S54</f>
        <v>0</v>
      </c>
      <c r="R75" s="213">
        <f>'Annual Capacity'!T54</f>
        <v>0</v>
      </c>
      <c r="S75" s="62"/>
      <c r="T75" s="113">
        <f t="shared" ref="T75:U77" si="58">SUM(B75+K75+N75+Q75)</f>
        <v>2</v>
      </c>
      <c r="U75" s="114">
        <f t="shared" si="58"/>
        <v>15.11</v>
      </c>
      <c r="V75" s="50"/>
      <c r="W75" s="225">
        <v>2</v>
      </c>
      <c r="X75" s="225">
        <v>15.11</v>
      </c>
      <c r="Y75" s="222"/>
      <c r="Z75" s="282">
        <f t="shared" ref="Z75:AA78" si="59">SUM(T75-W75)</f>
        <v>0</v>
      </c>
      <c r="AA75" s="283">
        <f t="shared" si="59"/>
        <v>0</v>
      </c>
    </row>
    <row r="76" spans="1:29" x14ac:dyDescent="0.3">
      <c r="A76" s="92">
        <v>2020</v>
      </c>
      <c r="B76" s="84">
        <f>'Annual Capacity'!D55</f>
        <v>24</v>
      </c>
      <c r="C76" s="84">
        <f>'Annual Capacity'!E55</f>
        <v>183.23</v>
      </c>
      <c r="D76" s="62"/>
      <c r="E76" s="213">
        <f>'Annual Capacity'!G55</f>
        <v>0</v>
      </c>
      <c r="F76" s="213">
        <f>'Annual Capacity'!H55</f>
        <v>0</v>
      </c>
      <c r="G76" s="213">
        <f>'Annual Capacity'!I55</f>
        <v>0</v>
      </c>
      <c r="H76" s="213">
        <f>'Annual Capacity'!J55</f>
        <v>0</v>
      </c>
      <c r="I76" s="213">
        <f>'Annual Capacity'!K55</f>
        <v>0</v>
      </c>
      <c r="J76" s="213">
        <f>'Annual Capacity'!L55</f>
        <v>0</v>
      </c>
      <c r="K76" s="217">
        <f t="shared" si="57"/>
        <v>0</v>
      </c>
      <c r="L76" s="67">
        <f t="shared" si="57"/>
        <v>0</v>
      </c>
      <c r="M76" s="62"/>
      <c r="N76" s="84">
        <f>'Annual Capacity'!P55</f>
        <v>0</v>
      </c>
      <c r="O76" s="84">
        <f>'Annual Capacity'!Q55</f>
        <v>0</v>
      </c>
      <c r="P76" s="62"/>
      <c r="Q76" s="213">
        <f>'Annual Capacity'!S55</f>
        <v>0</v>
      </c>
      <c r="R76" s="213">
        <f>'Annual Capacity'!T55</f>
        <v>0</v>
      </c>
      <c r="S76" s="62"/>
      <c r="T76" s="113">
        <f t="shared" si="58"/>
        <v>24</v>
      </c>
      <c r="U76" s="114">
        <f t="shared" si="58"/>
        <v>183.23</v>
      </c>
      <c r="V76" s="50"/>
      <c r="W76" s="225">
        <v>24</v>
      </c>
      <c r="X76" s="225">
        <v>183.23</v>
      </c>
      <c r="Y76" s="222"/>
      <c r="Z76" s="282">
        <f t="shared" si="59"/>
        <v>0</v>
      </c>
      <c r="AA76" s="283">
        <f t="shared" si="59"/>
        <v>0</v>
      </c>
    </row>
    <row r="77" spans="1:29" x14ac:dyDescent="0.3">
      <c r="A77" s="92">
        <v>2021</v>
      </c>
      <c r="B77" s="84">
        <f>'Annual Capacity'!D56</f>
        <v>772</v>
      </c>
      <c r="C77" s="84">
        <f>'Annual Capacity'!E56</f>
        <v>7168.45</v>
      </c>
      <c r="D77" s="62"/>
      <c r="E77" s="213">
        <f>'Annual Capacity'!G56</f>
        <v>5</v>
      </c>
      <c r="F77" s="213">
        <f>'Annual Capacity'!H56</f>
        <v>220.35</v>
      </c>
      <c r="G77" s="213">
        <f>'Annual Capacity'!I56</f>
        <v>3</v>
      </c>
      <c r="H77" s="213">
        <f>'Annual Capacity'!J56</f>
        <v>440.95</v>
      </c>
      <c r="I77" s="213">
        <f>'Annual Capacity'!K56</f>
        <v>0</v>
      </c>
      <c r="J77" s="213">
        <f>'Annual Capacity'!L56</f>
        <v>0</v>
      </c>
      <c r="K77" s="217">
        <f t="shared" si="57"/>
        <v>8</v>
      </c>
      <c r="L77" s="67">
        <f t="shared" si="57"/>
        <v>661.3</v>
      </c>
      <c r="M77" s="62"/>
      <c r="N77" s="84">
        <f>'Annual Capacity'!P56</f>
        <v>0</v>
      </c>
      <c r="O77" s="84">
        <f>'Annual Capacity'!Q56</f>
        <v>0</v>
      </c>
      <c r="P77" s="62"/>
      <c r="Q77" s="213">
        <f>'Annual Capacity'!S56</f>
        <v>0</v>
      </c>
      <c r="R77" s="213">
        <f>'Annual Capacity'!T56</f>
        <v>0</v>
      </c>
      <c r="S77" s="62"/>
      <c r="T77" s="113">
        <f t="shared" si="58"/>
        <v>780</v>
      </c>
      <c r="U77" s="114">
        <f t="shared" si="58"/>
        <v>7829.75</v>
      </c>
      <c r="V77" s="50"/>
      <c r="W77" s="225">
        <v>779</v>
      </c>
      <c r="X77" s="225">
        <v>7771.9500000000007</v>
      </c>
      <c r="Y77" s="222"/>
      <c r="Z77" s="282">
        <f t="shared" si="59"/>
        <v>1</v>
      </c>
      <c r="AA77" s="283">
        <f t="shared" si="59"/>
        <v>57.799999999999272</v>
      </c>
    </row>
    <row r="78" spans="1:29" x14ac:dyDescent="0.3">
      <c r="A78" s="92">
        <v>2022</v>
      </c>
      <c r="B78" s="84">
        <f>'Annual Capacity'!D57</f>
        <v>16259</v>
      </c>
      <c r="C78" s="84">
        <f>'Annual Capacity'!E57</f>
        <v>145644.1</v>
      </c>
      <c r="D78" s="62"/>
      <c r="E78" s="213">
        <f>'Annual Capacity'!G57</f>
        <v>96</v>
      </c>
      <c r="F78" s="213">
        <f>'Annual Capacity'!H57</f>
        <v>3102.62</v>
      </c>
      <c r="G78" s="213">
        <f>'Annual Capacity'!I57</f>
        <v>46</v>
      </c>
      <c r="H78" s="213">
        <f>'Annual Capacity'!J57</f>
        <v>14546.6</v>
      </c>
      <c r="I78" s="213">
        <f>'Annual Capacity'!K57</f>
        <v>7</v>
      </c>
      <c r="J78" s="213">
        <f>'Annual Capacity'!L57</f>
        <v>9775.33</v>
      </c>
      <c r="K78" s="217">
        <f t="shared" ref="K78:K79" si="60">SUM(E78+G78+I78)</f>
        <v>149</v>
      </c>
      <c r="L78" s="84">
        <f t="shared" ref="L78:L79" si="61">SUM(F78+H78+J78)</f>
        <v>27424.550000000003</v>
      </c>
      <c r="M78" s="62"/>
      <c r="N78" s="84">
        <f>'Annual Capacity'!P57</f>
        <v>0</v>
      </c>
      <c r="O78" s="84">
        <f>'Annual Capacity'!Q57</f>
        <v>0</v>
      </c>
      <c r="P78" s="62"/>
      <c r="Q78" s="213">
        <f>'Annual Capacity'!S57</f>
        <v>0</v>
      </c>
      <c r="R78" s="213">
        <f>'Annual Capacity'!T57</f>
        <v>0</v>
      </c>
      <c r="S78" s="62"/>
      <c r="T78" s="113">
        <f t="shared" ref="T78:T79" si="62">SUM(B78+K78+N78+Q78)</f>
        <v>16408</v>
      </c>
      <c r="U78" s="113">
        <f t="shared" ref="U78:U79" si="63">SUM(C78+L78+O78+R78)</f>
        <v>173068.65000000002</v>
      </c>
      <c r="V78" s="50"/>
      <c r="W78" s="225">
        <v>16404</v>
      </c>
      <c r="X78" s="225">
        <v>172993.26</v>
      </c>
      <c r="Y78" s="222"/>
      <c r="Z78" s="282">
        <f t="shared" si="59"/>
        <v>4</v>
      </c>
      <c r="AA78" s="283">
        <f t="shared" si="59"/>
        <v>75.39000000001397</v>
      </c>
    </row>
    <row r="79" spans="1:29" x14ac:dyDescent="0.3">
      <c r="A79" s="92">
        <v>2023</v>
      </c>
      <c r="B79" s="84">
        <f>'Annual Capacity'!D58</f>
        <v>22339</v>
      </c>
      <c r="C79" s="84">
        <f>'Annual Capacity'!E58</f>
        <v>197617.71</v>
      </c>
      <c r="D79" s="62"/>
      <c r="E79" s="213">
        <f>'Annual Capacity'!G58</f>
        <v>264</v>
      </c>
      <c r="F79" s="213">
        <f>'Annual Capacity'!H58</f>
        <v>8795</v>
      </c>
      <c r="G79" s="213">
        <f>'Annual Capacity'!I58</f>
        <v>131</v>
      </c>
      <c r="H79" s="213">
        <f>'Annual Capacity'!J58</f>
        <v>45124.02</v>
      </c>
      <c r="I79" s="213">
        <f>'Annual Capacity'!K58</f>
        <v>19</v>
      </c>
      <c r="J79" s="213">
        <f>'Annual Capacity'!L58</f>
        <v>33540.68</v>
      </c>
      <c r="K79" s="217">
        <f t="shared" si="60"/>
        <v>414</v>
      </c>
      <c r="L79" s="84">
        <f t="shared" si="61"/>
        <v>87459.7</v>
      </c>
      <c r="M79" s="62"/>
      <c r="N79" s="84">
        <f>'Annual Capacity'!P58</f>
        <v>0</v>
      </c>
      <c r="O79" s="84">
        <f>'Annual Capacity'!Q58</f>
        <v>0</v>
      </c>
      <c r="P79" s="62"/>
      <c r="Q79" s="213">
        <f>'Annual Capacity'!S58</f>
        <v>16</v>
      </c>
      <c r="R79" s="213">
        <f>'Annual Capacity'!T58</f>
        <v>15981.4</v>
      </c>
      <c r="S79" s="62"/>
      <c r="T79" s="113">
        <f t="shared" si="62"/>
        <v>22769</v>
      </c>
      <c r="U79" s="113">
        <f t="shared" si="63"/>
        <v>301058.81</v>
      </c>
      <c r="V79" s="50"/>
      <c r="W79" s="225">
        <v>22758</v>
      </c>
      <c r="X79" s="225">
        <v>297319.09000000003</v>
      </c>
      <c r="Y79" s="222"/>
      <c r="Z79" s="282">
        <f t="shared" ref="Z79" si="64">SUM(T79-W79)</f>
        <v>11</v>
      </c>
      <c r="AA79" s="283">
        <f t="shared" ref="AA79" si="65">SUM(U79-X79)</f>
        <v>3739.7199999999721</v>
      </c>
    </row>
    <row r="80" spans="1:29" ht="5.4" customHeight="1" thickBot="1" x14ac:dyDescent="0.35">
      <c r="A80" s="77"/>
      <c r="B80" s="63"/>
      <c r="C80" s="64"/>
      <c r="D80" s="68"/>
      <c r="E80" s="70"/>
      <c r="F80" s="64"/>
      <c r="G80" s="70"/>
      <c r="H80" s="64"/>
      <c r="I80" s="70"/>
      <c r="J80" s="64"/>
      <c r="K80" s="70"/>
      <c r="L80" s="65"/>
      <c r="M80" s="68"/>
      <c r="N80" s="70"/>
      <c r="O80" s="64"/>
      <c r="P80" s="68"/>
      <c r="Q80" s="70"/>
      <c r="R80" s="64"/>
      <c r="S80" s="68"/>
      <c r="T80" s="63"/>
      <c r="U80" s="65"/>
      <c r="V80" s="50"/>
      <c r="W80" s="76"/>
      <c r="X80" s="66"/>
      <c r="Y80" s="222"/>
      <c r="Z80" s="286"/>
      <c r="AA80" s="287"/>
    </row>
    <row r="81" spans="1:29" s="35" customFormat="1" ht="15" thickTop="1" thickBot="1" x14ac:dyDescent="0.35">
      <c r="A81" s="80" t="s">
        <v>386</v>
      </c>
      <c r="B81" s="223">
        <f>SUM(B75:B79)</f>
        <v>39396</v>
      </c>
      <c r="C81" s="223">
        <f>SUM(C75:C79)</f>
        <v>350628.6</v>
      </c>
      <c r="D81" s="55"/>
      <c r="E81" s="223">
        <f t="shared" ref="E81:L81" si="66">SUM(E75:E79)</f>
        <v>365</v>
      </c>
      <c r="F81" s="223">
        <f t="shared" si="66"/>
        <v>12117.97</v>
      </c>
      <c r="G81" s="223">
        <f t="shared" si="66"/>
        <v>180</v>
      </c>
      <c r="H81" s="223">
        <f t="shared" si="66"/>
        <v>60111.57</v>
      </c>
      <c r="I81" s="223">
        <f t="shared" si="66"/>
        <v>26</v>
      </c>
      <c r="J81" s="223">
        <f t="shared" si="66"/>
        <v>43316.01</v>
      </c>
      <c r="K81" s="223">
        <f t="shared" si="66"/>
        <v>571</v>
      </c>
      <c r="L81" s="223">
        <f t="shared" si="66"/>
        <v>115545.55</v>
      </c>
      <c r="M81" s="55"/>
      <c r="N81" s="223">
        <f t="shared" ref="N81:O81" si="67">SUM(N75:N79)</f>
        <v>0</v>
      </c>
      <c r="O81" s="223">
        <f t="shared" si="67"/>
        <v>0</v>
      </c>
      <c r="P81" s="55"/>
      <c r="Q81" s="223">
        <f t="shared" ref="Q81:R81" si="68">SUM(Q75:Q79)</f>
        <v>16</v>
      </c>
      <c r="R81" s="223">
        <f t="shared" si="68"/>
        <v>15981.4</v>
      </c>
      <c r="S81" s="55"/>
      <c r="T81" s="223">
        <f t="shared" ref="T81:U81" si="69">SUM(T75:T79)</f>
        <v>39983</v>
      </c>
      <c r="U81" s="223">
        <f t="shared" si="69"/>
        <v>482155.55000000005</v>
      </c>
      <c r="V81" s="78"/>
      <c r="W81" s="272">
        <f>SUM(W75:W79)</f>
        <v>39967</v>
      </c>
      <c r="X81" s="272">
        <f>SUM(X75:X79)</f>
        <v>478282.64</v>
      </c>
      <c r="Y81" s="79"/>
      <c r="Z81" s="288">
        <f>SUM(Z75:Z79)</f>
        <v>16</v>
      </c>
      <c r="AA81" s="288">
        <f>SUM(AA75:AA79)</f>
        <v>3872.9099999999853</v>
      </c>
    </row>
    <row r="82" spans="1:29" ht="9.65" customHeight="1" thickTop="1" x14ac:dyDescent="0.3">
      <c r="A82" s="77"/>
      <c r="B82" s="63"/>
      <c r="C82" s="64"/>
      <c r="D82" s="68"/>
      <c r="E82" s="70"/>
      <c r="F82" s="64"/>
      <c r="G82" s="70"/>
      <c r="H82" s="64"/>
      <c r="I82" s="70"/>
      <c r="J82" s="64"/>
      <c r="K82" s="70"/>
      <c r="L82" s="65"/>
      <c r="M82" s="68"/>
      <c r="N82" s="70"/>
      <c r="O82" s="64"/>
      <c r="P82" s="68"/>
      <c r="Q82" s="70"/>
      <c r="R82" s="64"/>
      <c r="S82" s="68"/>
      <c r="T82" s="63"/>
      <c r="U82" s="65"/>
      <c r="V82" s="50"/>
      <c r="W82" s="76"/>
      <c r="X82" s="66"/>
      <c r="Y82" s="222"/>
      <c r="Z82" s="286"/>
      <c r="AA82" s="287"/>
    </row>
    <row r="83" spans="1:29" x14ac:dyDescent="0.3">
      <c r="A83" s="137">
        <v>45292</v>
      </c>
      <c r="B83" s="84">
        <v>1607</v>
      </c>
      <c r="C83" s="218">
        <v>13788.48</v>
      </c>
      <c r="D83" s="62"/>
      <c r="E83" s="219">
        <v>20</v>
      </c>
      <c r="F83" s="220">
        <v>1034.0899999999999</v>
      </c>
      <c r="G83" s="219">
        <v>17</v>
      </c>
      <c r="H83" s="220">
        <v>4825.8</v>
      </c>
      <c r="I83" s="219">
        <v>0</v>
      </c>
      <c r="J83" s="220">
        <v>0</v>
      </c>
      <c r="K83" s="217">
        <f t="shared" ref="K83:K93" si="70">SUM(E83+G83+I83)</f>
        <v>37</v>
      </c>
      <c r="L83" s="67">
        <f t="shared" ref="L83:L93" si="71">SUM(F83+H83+J83)</f>
        <v>5859.89</v>
      </c>
      <c r="M83" s="62"/>
      <c r="N83" s="217">
        <v>0</v>
      </c>
      <c r="O83" s="218">
        <v>0</v>
      </c>
      <c r="P83" s="62"/>
      <c r="Q83" s="219">
        <v>1</v>
      </c>
      <c r="R83" s="219">
        <v>751.64</v>
      </c>
      <c r="S83" s="62"/>
      <c r="T83" s="113">
        <f t="shared" ref="T83:T93" si="72">SUM(B83+K83+N83+Q83)</f>
        <v>1645</v>
      </c>
      <c r="U83" s="114">
        <f t="shared" ref="U83:U93" si="73">SUM(C83+L83+O83+R83)</f>
        <v>20400.009999999998</v>
      </c>
      <c r="V83" s="50"/>
      <c r="W83" s="225">
        <v>1644</v>
      </c>
      <c r="X83" s="225">
        <v>20392.36</v>
      </c>
      <c r="Y83" s="222"/>
      <c r="Z83" s="282">
        <f t="shared" ref="Z83:Z93" si="74">SUM(T83-W83)</f>
        <v>1</v>
      </c>
      <c r="AA83" s="283">
        <f t="shared" ref="AA83:AA93" si="75">SUM(U83-X83)</f>
        <v>7.6499999999978172</v>
      </c>
    </row>
    <row r="84" spans="1:29" x14ac:dyDescent="0.3">
      <c r="A84" s="137">
        <v>45323</v>
      </c>
      <c r="B84" s="84">
        <v>1730</v>
      </c>
      <c r="C84" s="218">
        <v>14507.37</v>
      </c>
      <c r="D84" s="62"/>
      <c r="E84" s="219">
        <v>23</v>
      </c>
      <c r="F84" s="220">
        <v>904.62</v>
      </c>
      <c r="G84" s="219">
        <v>9</v>
      </c>
      <c r="H84" s="220">
        <v>2229.48</v>
      </c>
      <c r="I84" s="219">
        <v>0</v>
      </c>
      <c r="J84" s="220">
        <v>0</v>
      </c>
      <c r="K84" s="217">
        <f t="shared" si="70"/>
        <v>32</v>
      </c>
      <c r="L84" s="67">
        <f t="shared" si="71"/>
        <v>3134.1</v>
      </c>
      <c r="M84" s="62"/>
      <c r="N84" s="217">
        <v>0</v>
      </c>
      <c r="O84" s="218">
        <v>0</v>
      </c>
      <c r="P84" s="62"/>
      <c r="Q84" s="219">
        <v>1</v>
      </c>
      <c r="R84" s="219">
        <v>2746.66</v>
      </c>
      <c r="S84" s="62"/>
      <c r="T84" s="113">
        <f t="shared" si="72"/>
        <v>1763</v>
      </c>
      <c r="U84" s="114">
        <f t="shared" si="73"/>
        <v>20388.13</v>
      </c>
      <c r="V84" s="50"/>
      <c r="W84" s="225">
        <v>1757</v>
      </c>
      <c r="X84" s="225">
        <v>20176.62</v>
      </c>
      <c r="Y84" s="222"/>
      <c r="Z84" s="282">
        <f t="shared" si="74"/>
        <v>6</v>
      </c>
      <c r="AA84" s="283">
        <f t="shared" si="75"/>
        <v>211.51000000000204</v>
      </c>
    </row>
    <row r="85" spans="1:29" x14ac:dyDescent="0.3">
      <c r="A85" s="137">
        <v>45352</v>
      </c>
      <c r="B85" s="84">
        <v>1521</v>
      </c>
      <c r="C85" s="218">
        <v>12629.01</v>
      </c>
      <c r="D85" s="62"/>
      <c r="E85" s="219">
        <v>17</v>
      </c>
      <c r="F85" s="220">
        <v>762.03</v>
      </c>
      <c r="G85" s="219">
        <v>10</v>
      </c>
      <c r="H85" s="220">
        <v>1817.61</v>
      </c>
      <c r="I85" s="219">
        <v>2</v>
      </c>
      <c r="J85" s="220">
        <v>6749.74</v>
      </c>
      <c r="K85" s="217">
        <f t="shared" si="70"/>
        <v>29</v>
      </c>
      <c r="L85" s="67">
        <f t="shared" si="71"/>
        <v>9329.3799999999992</v>
      </c>
      <c r="M85" s="62"/>
      <c r="N85" s="217">
        <v>0</v>
      </c>
      <c r="O85" s="218">
        <v>0</v>
      </c>
      <c r="P85" s="62"/>
      <c r="Q85" s="219">
        <v>3</v>
      </c>
      <c r="R85" s="219">
        <v>11835</v>
      </c>
      <c r="S85" s="62"/>
      <c r="T85" s="113">
        <f t="shared" si="72"/>
        <v>1553</v>
      </c>
      <c r="U85" s="114">
        <f t="shared" si="73"/>
        <v>33793.39</v>
      </c>
      <c r="V85" s="50"/>
      <c r="W85" s="225">
        <v>1543</v>
      </c>
      <c r="X85" s="225">
        <v>33695.199999999997</v>
      </c>
      <c r="Y85" s="222"/>
      <c r="Z85" s="282">
        <f t="shared" si="74"/>
        <v>10</v>
      </c>
      <c r="AA85" s="283">
        <f t="shared" si="75"/>
        <v>98.190000000002328</v>
      </c>
      <c r="AC85" s="135"/>
    </row>
    <row r="86" spans="1:29" x14ac:dyDescent="0.3">
      <c r="A86" s="137">
        <v>45383</v>
      </c>
      <c r="B86" s="84">
        <v>1527</v>
      </c>
      <c r="C86" s="218">
        <v>12891.15</v>
      </c>
      <c r="D86" s="62"/>
      <c r="E86" s="219">
        <v>27</v>
      </c>
      <c r="F86" s="220">
        <v>683.34</v>
      </c>
      <c r="G86" s="219">
        <v>14</v>
      </c>
      <c r="H86" s="220">
        <v>3128.13</v>
      </c>
      <c r="I86" s="219">
        <v>1</v>
      </c>
      <c r="J86" s="220">
        <v>1164.5999999999999</v>
      </c>
      <c r="K86" s="217">
        <f t="shared" si="70"/>
        <v>42</v>
      </c>
      <c r="L86" s="67">
        <f t="shared" si="71"/>
        <v>4976.07</v>
      </c>
      <c r="M86" s="62"/>
      <c r="N86" s="217">
        <v>0</v>
      </c>
      <c r="O86" s="218">
        <v>0</v>
      </c>
      <c r="P86" s="62"/>
      <c r="Q86" s="219">
        <v>1</v>
      </c>
      <c r="R86" s="219">
        <v>2937.56</v>
      </c>
      <c r="S86" s="62"/>
      <c r="T86" s="113">
        <f t="shared" si="72"/>
        <v>1570</v>
      </c>
      <c r="U86" s="114">
        <f t="shared" si="73"/>
        <v>20804.780000000002</v>
      </c>
      <c r="V86" s="50"/>
      <c r="W86" s="225">
        <v>1560</v>
      </c>
      <c r="X86" s="225">
        <v>20718.72</v>
      </c>
      <c r="Y86" s="222"/>
      <c r="Z86" s="282">
        <f t="shared" si="74"/>
        <v>10</v>
      </c>
      <c r="AA86" s="283">
        <f t="shared" si="75"/>
        <v>86.06000000000131</v>
      </c>
      <c r="AB86" s="135"/>
    </row>
    <row r="87" spans="1:29" x14ac:dyDescent="0.3">
      <c r="A87" s="137">
        <v>45413</v>
      </c>
      <c r="B87" s="84">
        <v>1463</v>
      </c>
      <c r="C87" s="218">
        <v>12408.36</v>
      </c>
      <c r="D87" s="62"/>
      <c r="E87" s="219">
        <v>24</v>
      </c>
      <c r="F87" s="220">
        <v>781.19</v>
      </c>
      <c r="G87" s="219">
        <v>8</v>
      </c>
      <c r="H87" s="220">
        <v>3105.32</v>
      </c>
      <c r="I87" s="219">
        <v>9</v>
      </c>
      <c r="J87" s="220">
        <v>14619.06</v>
      </c>
      <c r="K87" s="217">
        <f t="shared" si="70"/>
        <v>41</v>
      </c>
      <c r="L87" s="67">
        <f t="shared" si="71"/>
        <v>18505.57</v>
      </c>
      <c r="M87" s="62"/>
      <c r="N87" s="217">
        <v>0</v>
      </c>
      <c r="O87" s="218">
        <v>0</v>
      </c>
      <c r="P87" s="62"/>
      <c r="Q87" s="219">
        <v>0</v>
      </c>
      <c r="R87" s="219">
        <v>0</v>
      </c>
      <c r="S87" s="62"/>
      <c r="T87" s="113">
        <f t="shared" si="72"/>
        <v>1504</v>
      </c>
      <c r="U87" s="114">
        <f t="shared" si="73"/>
        <v>30913.93</v>
      </c>
      <c r="V87" s="50"/>
      <c r="W87" s="225">
        <v>1489</v>
      </c>
      <c r="X87" s="225">
        <v>31747.4</v>
      </c>
      <c r="Y87" s="222"/>
      <c r="Z87" s="282">
        <f t="shared" si="74"/>
        <v>15</v>
      </c>
      <c r="AA87" s="283">
        <f t="shared" si="75"/>
        <v>-833.47000000000116</v>
      </c>
    </row>
    <row r="88" spans="1:29" x14ac:dyDescent="0.3">
      <c r="A88" s="137">
        <v>45444</v>
      </c>
      <c r="B88" s="84">
        <v>1106</v>
      </c>
      <c r="C88" s="218">
        <v>9412.77</v>
      </c>
      <c r="D88" s="62"/>
      <c r="E88" s="219">
        <v>12</v>
      </c>
      <c r="F88" s="220">
        <v>367.91</v>
      </c>
      <c r="G88" s="219">
        <v>5</v>
      </c>
      <c r="H88" s="220">
        <v>2901.55</v>
      </c>
      <c r="I88" s="219">
        <v>0</v>
      </c>
      <c r="J88" s="220">
        <v>0</v>
      </c>
      <c r="K88" s="217">
        <f t="shared" si="70"/>
        <v>17</v>
      </c>
      <c r="L88" s="67">
        <f t="shared" si="71"/>
        <v>3269.46</v>
      </c>
      <c r="M88" s="62"/>
      <c r="N88" s="217">
        <v>0</v>
      </c>
      <c r="O88" s="218">
        <v>0</v>
      </c>
      <c r="P88" s="62"/>
      <c r="Q88" s="219">
        <v>0</v>
      </c>
      <c r="R88" s="219">
        <v>0</v>
      </c>
      <c r="S88" s="62"/>
      <c r="T88" s="113">
        <f t="shared" si="72"/>
        <v>1123</v>
      </c>
      <c r="U88" s="114">
        <f t="shared" si="73"/>
        <v>12682.23</v>
      </c>
      <c r="V88" s="50"/>
      <c r="W88" s="225">
        <v>1106</v>
      </c>
      <c r="X88" s="225">
        <v>12550.490000000002</v>
      </c>
      <c r="Y88" s="222"/>
      <c r="Z88" s="282">
        <f t="shared" si="74"/>
        <v>17</v>
      </c>
      <c r="AA88" s="283">
        <f t="shared" si="75"/>
        <v>131.73999999999796</v>
      </c>
    </row>
    <row r="89" spans="1:29" x14ac:dyDescent="0.3">
      <c r="A89" s="137">
        <v>45474</v>
      </c>
      <c r="B89" s="84">
        <v>1250</v>
      </c>
      <c r="C89" s="218">
        <v>10769.43</v>
      </c>
      <c r="D89" s="62"/>
      <c r="E89" s="219">
        <v>5</v>
      </c>
      <c r="F89" s="220">
        <v>163.74</v>
      </c>
      <c r="G89" s="219">
        <v>7</v>
      </c>
      <c r="H89" s="220">
        <v>1183.79</v>
      </c>
      <c r="I89" s="219">
        <v>0</v>
      </c>
      <c r="J89" s="220">
        <v>0</v>
      </c>
      <c r="K89" s="217">
        <f t="shared" si="70"/>
        <v>12</v>
      </c>
      <c r="L89" s="67">
        <f t="shared" si="71"/>
        <v>1347.53</v>
      </c>
      <c r="M89" s="62"/>
      <c r="N89" s="217">
        <v>0</v>
      </c>
      <c r="O89" s="218">
        <v>0</v>
      </c>
      <c r="P89" s="62"/>
      <c r="Q89" s="219">
        <v>0</v>
      </c>
      <c r="R89" s="219">
        <v>0</v>
      </c>
      <c r="S89" s="62"/>
      <c r="T89" s="113">
        <f t="shared" si="72"/>
        <v>1262</v>
      </c>
      <c r="U89" s="114">
        <f t="shared" si="73"/>
        <v>12116.960000000001</v>
      </c>
      <c r="V89" s="50"/>
      <c r="W89" s="225">
        <v>1225</v>
      </c>
      <c r="X89" s="225">
        <v>11764.68</v>
      </c>
      <c r="Y89" s="222"/>
      <c r="Z89" s="282">
        <f t="shared" si="74"/>
        <v>37</v>
      </c>
      <c r="AA89" s="283">
        <f t="shared" si="75"/>
        <v>352.28000000000065</v>
      </c>
    </row>
    <row r="90" spans="1:29" x14ac:dyDescent="0.3">
      <c r="A90" s="137">
        <v>45505</v>
      </c>
      <c r="B90" s="84">
        <v>1560</v>
      </c>
      <c r="C90" s="218">
        <v>13442.77</v>
      </c>
      <c r="D90" s="62"/>
      <c r="E90" s="219">
        <v>15</v>
      </c>
      <c r="F90" s="220">
        <v>541.91</v>
      </c>
      <c r="G90" s="219">
        <v>12</v>
      </c>
      <c r="H90" s="220">
        <v>4491.92</v>
      </c>
      <c r="I90" s="219">
        <v>3</v>
      </c>
      <c r="J90" s="220">
        <v>3231.66</v>
      </c>
      <c r="K90" s="217">
        <f t="shared" si="70"/>
        <v>30</v>
      </c>
      <c r="L90" s="67">
        <f t="shared" si="71"/>
        <v>8265.49</v>
      </c>
      <c r="M90" s="62"/>
      <c r="N90" s="217">
        <v>0</v>
      </c>
      <c r="O90" s="218">
        <v>0</v>
      </c>
      <c r="P90" s="62"/>
      <c r="Q90" s="219">
        <v>0</v>
      </c>
      <c r="R90" s="219">
        <v>0</v>
      </c>
      <c r="S90" s="62"/>
      <c r="T90" s="113">
        <f t="shared" si="72"/>
        <v>1590</v>
      </c>
      <c r="U90" s="114">
        <f t="shared" si="73"/>
        <v>21708.260000000002</v>
      </c>
      <c r="V90" s="50"/>
      <c r="W90" s="225">
        <v>1536</v>
      </c>
      <c r="X90" s="225">
        <v>20205.629999999997</v>
      </c>
      <c r="Y90" s="222"/>
      <c r="Z90" s="282">
        <f t="shared" si="74"/>
        <v>54</v>
      </c>
      <c r="AA90" s="283">
        <f t="shared" si="75"/>
        <v>1502.6300000000047</v>
      </c>
    </row>
    <row r="91" spans="1:29" x14ac:dyDescent="0.3">
      <c r="A91" s="137">
        <v>45536</v>
      </c>
      <c r="B91" s="84">
        <v>1237</v>
      </c>
      <c r="C91" s="218">
        <v>10410.56</v>
      </c>
      <c r="D91" s="62"/>
      <c r="E91" s="219">
        <v>7</v>
      </c>
      <c r="F91" s="220">
        <v>283.87</v>
      </c>
      <c r="G91" s="219">
        <v>7</v>
      </c>
      <c r="H91" s="220">
        <v>2226.6799999999998</v>
      </c>
      <c r="I91" s="219">
        <v>2</v>
      </c>
      <c r="J91" s="220">
        <v>3003.84</v>
      </c>
      <c r="K91" s="217">
        <f t="shared" si="70"/>
        <v>16</v>
      </c>
      <c r="L91" s="67">
        <f t="shared" si="71"/>
        <v>5514.3899999999994</v>
      </c>
      <c r="M91" s="62"/>
      <c r="N91" s="217">
        <v>0</v>
      </c>
      <c r="O91" s="218">
        <v>0</v>
      </c>
      <c r="P91" s="62"/>
      <c r="Q91" s="219">
        <v>0</v>
      </c>
      <c r="R91" s="219">
        <v>0</v>
      </c>
      <c r="S91" s="62"/>
      <c r="T91" s="113">
        <f t="shared" si="72"/>
        <v>1253</v>
      </c>
      <c r="U91" s="114">
        <f t="shared" si="73"/>
        <v>15924.949999999999</v>
      </c>
      <c r="V91" s="50"/>
      <c r="W91" s="225">
        <v>1207</v>
      </c>
      <c r="X91" s="225">
        <v>15495.029999999999</v>
      </c>
      <c r="Y91" s="222"/>
      <c r="Z91" s="282">
        <f t="shared" si="74"/>
        <v>46</v>
      </c>
      <c r="AA91" s="283">
        <f t="shared" si="75"/>
        <v>429.92000000000007</v>
      </c>
    </row>
    <row r="92" spans="1:29" x14ac:dyDescent="0.3">
      <c r="A92" s="137">
        <v>45566</v>
      </c>
      <c r="B92" s="84">
        <v>1377</v>
      </c>
      <c r="C92" s="218">
        <v>12162.84</v>
      </c>
      <c r="D92" s="62"/>
      <c r="E92" s="219">
        <v>11</v>
      </c>
      <c r="F92" s="220">
        <v>460.51</v>
      </c>
      <c r="G92" s="219">
        <v>8</v>
      </c>
      <c r="H92" s="220">
        <v>2042.72</v>
      </c>
      <c r="I92" s="219">
        <v>0</v>
      </c>
      <c r="J92" s="220">
        <v>0</v>
      </c>
      <c r="K92" s="217">
        <f t="shared" si="70"/>
        <v>19</v>
      </c>
      <c r="L92" s="67">
        <f t="shared" si="71"/>
        <v>2503.23</v>
      </c>
      <c r="M92" s="62"/>
      <c r="N92" s="217">
        <v>0</v>
      </c>
      <c r="O92" s="218">
        <v>0</v>
      </c>
      <c r="P92" s="62"/>
      <c r="Q92" s="219">
        <v>0</v>
      </c>
      <c r="R92" s="219">
        <v>0</v>
      </c>
      <c r="S92" s="62"/>
      <c r="T92" s="113">
        <f t="shared" si="72"/>
        <v>1396</v>
      </c>
      <c r="U92" s="114">
        <f t="shared" si="73"/>
        <v>14666.07</v>
      </c>
      <c r="V92" s="50"/>
      <c r="W92" s="225">
        <v>1251</v>
      </c>
      <c r="X92" s="225">
        <v>12669.95</v>
      </c>
      <c r="Y92" s="222"/>
      <c r="Z92" s="282">
        <f t="shared" si="74"/>
        <v>145</v>
      </c>
      <c r="AA92" s="283">
        <f t="shared" si="75"/>
        <v>1996.119999999999</v>
      </c>
    </row>
    <row r="93" spans="1:29" x14ac:dyDescent="0.3">
      <c r="A93" s="137">
        <v>45597</v>
      </c>
      <c r="B93" s="84">
        <v>1044</v>
      </c>
      <c r="C93" s="218">
        <v>9267.51</v>
      </c>
      <c r="D93" s="62"/>
      <c r="E93" s="219">
        <v>4</v>
      </c>
      <c r="F93" s="220">
        <v>232.64</v>
      </c>
      <c r="G93" s="219">
        <v>8</v>
      </c>
      <c r="H93" s="220">
        <v>2472.75</v>
      </c>
      <c r="I93" s="219">
        <v>1</v>
      </c>
      <c r="J93" s="220">
        <v>1048.58</v>
      </c>
      <c r="K93" s="217">
        <f t="shared" si="70"/>
        <v>13</v>
      </c>
      <c r="L93" s="67">
        <f t="shared" si="71"/>
        <v>3753.97</v>
      </c>
      <c r="M93" s="62"/>
      <c r="N93" s="217">
        <v>0</v>
      </c>
      <c r="O93" s="218">
        <v>0</v>
      </c>
      <c r="P93" s="62"/>
      <c r="Q93" s="219">
        <v>1</v>
      </c>
      <c r="R93" s="219">
        <v>933.85</v>
      </c>
      <c r="S93" s="62"/>
      <c r="T93" s="113">
        <f t="shared" si="72"/>
        <v>1058</v>
      </c>
      <c r="U93" s="114">
        <f t="shared" si="73"/>
        <v>13955.33</v>
      </c>
      <c r="V93" s="50"/>
      <c r="W93" s="225">
        <v>565</v>
      </c>
      <c r="X93" s="225">
        <v>7311.1200000000008</v>
      </c>
      <c r="Y93" s="222"/>
      <c r="Z93" s="282">
        <f t="shared" si="74"/>
        <v>493</v>
      </c>
      <c r="AA93" s="283">
        <f t="shared" si="75"/>
        <v>6644.2099999999991</v>
      </c>
    </row>
    <row r="94" spans="1:29" x14ac:dyDescent="0.3">
      <c r="A94" s="137">
        <v>45627</v>
      </c>
      <c r="B94" s="84">
        <v>704</v>
      </c>
      <c r="C94" s="218">
        <v>6630.41</v>
      </c>
      <c r="D94" s="62"/>
      <c r="E94" s="219">
        <v>1</v>
      </c>
      <c r="F94" s="220">
        <v>6.72</v>
      </c>
      <c r="G94" s="219">
        <v>8</v>
      </c>
      <c r="H94" s="220">
        <v>2392.46</v>
      </c>
      <c r="I94" s="219">
        <v>1</v>
      </c>
      <c r="J94" s="220">
        <v>2180.6999999999998</v>
      </c>
      <c r="K94" s="217">
        <f t="shared" ref="K94" si="76">SUM(E94+G94+I94)</f>
        <v>10</v>
      </c>
      <c r="L94" s="67">
        <f t="shared" ref="L94" si="77">SUM(F94+H94+J94)</f>
        <v>4579.8799999999992</v>
      </c>
      <c r="M94" s="62"/>
      <c r="N94" s="217">
        <v>0</v>
      </c>
      <c r="O94" s="218">
        <v>0</v>
      </c>
      <c r="P94" s="62"/>
      <c r="Q94" s="219">
        <v>0</v>
      </c>
      <c r="R94" s="219">
        <v>0</v>
      </c>
      <c r="S94" s="62"/>
      <c r="T94" s="113">
        <f t="shared" ref="T94" si="78">SUM(B94+K94+N94+Q94)</f>
        <v>714</v>
      </c>
      <c r="U94" s="114">
        <f t="shared" ref="U94" si="79">SUM(C94+L94+O94+R94)</f>
        <v>11210.289999999999</v>
      </c>
      <c r="V94" s="50"/>
      <c r="W94" s="225">
        <v>0</v>
      </c>
      <c r="X94" s="225">
        <v>0</v>
      </c>
      <c r="Y94" s="222"/>
      <c r="Z94" s="282">
        <f t="shared" ref="Z94" si="80">SUM(T94-W94)</f>
        <v>714</v>
      </c>
      <c r="AA94" s="283">
        <f t="shared" ref="AA94" si="81">SUM(U94-X94)</f>
        <v>11210.289999999999</v>
      </c>
    </row>
    <row r="95" spans="1:29" ht="5.4" customHeight="1" thickBot="1" x14ac:dyDescent="0.35">
      <c r="A95" s="77"/>
      <c r="B95" s="63"/>
      <c r="C95" s="64"/>
      <c r="D95" s="68"/>
      <c r="E95" s="70"/>
      <c r="F95" s="64"/>
      <c r="G95" s="70"/>
      <c r="H95" s="64"/>
      <c r="I95" s="70"/>
      <c r="J95" s="64"/>
      <c r="K95" s="70"/>
      <c r="L95" s="65"/>
      <c r="M95" s="68"/>
      <c r="N95" s="70"/>
      <c r="O95" s="64"/>
      <c r="P95" s="68"/>
      <c r="Q95" s="70"/>
      <c r="R95" s="64"/>
      <c r="S95" s="68"/>
      <c r="T95" s="63"/>
      <c r="U95" s="65"/>
      <c r="V95" s="50"/>
      <c r="W95" s="76"/>
      <c r="X95" s="66"/>
      <c r="Y95" s="222"/>
      <c r="Z95" s="286"/>
      <c r="AA95" s="287"/>
    </row>
    <row r="96" spans="1:29" ht="15" thickTop="1" thickBot="1" x14ac:dyDescent="0.35">
      <c r="A96" s="80" t="s">
        <v>389</v>
      </c>
      <c r="B96" s="223">
        <f>SUM(B83:B94)</f>
        <v>16126</v>
      </c>
      <c r="C96" s="223">
        <f>SUM(C83:C94)</f>
        <v>138320.66</v>
      </c>
      <c r="D96" s="55"/>
      <c r="E96" s="223">
        <f t="shared" ref="E96:L96" si="82">SUM(E83:E94)</f>
        <v>166</v>
      </c>
      <c r="F96" s="223">
        <f t="shared" si="82"/>
        <v>6222.5700000000006</v>
      </c>
      <c r="G96" s="223">
        <f t="shared" si="82"/>
        <v>113</v>
      </c>
      <c r="H96" s="223">
        <f t="shared" si="82"/>
        <v>32818.21</v>
      </c>
      <c r="I96" s="223">
        <f t="shared" si="82"/>
        <v>19</v>
      </c>
      <c r="J96" s="223">
        <f t="shared" si="82"/>
        <v>31998.180000000004</v>
      </c>
      <c r="K96" s="223">
        <f t="shared" si="82"/>
        <v>298</v>
      </c>
      <c r="L96" s="223">
        <f t="shared" si="82"/>
        <v>71038.959999999992</v>
      </c>
      <c r="M96" s="55"/>
      <c r="N96" s="223">
        <f t="shared" ref="N96:O96" si="83">SUM(N83:N94)</f>
        <v>0</v>
      </c>
      <c r="O96" s="223">
        <f t="shared" si="83"/>
        <v>0</v>
      </c>
      <c r="P96" s="55"/>
      <c r="Q96" s="223">
        <f t="shared" ref="Q96:R96" si="84">SUM(Q83:Q94)</f>
        <v>7</v>
      </c>
      <c r="R96" s="223">
        <f t="shared" si="84"/>
        <v>19204.71</v>
      </c>
      <c r="S96" s="55"/>
      <c r="T96" s="223">
        <f t="shared" ref="T96:U96" si="85">SUM(T83:T94)</f>
        <v>16431</v>
      </c>
      <c r="U96" s="223">
        <f t="shared" si="85"/>
        <v>228564.33000000002</v>
      </c>
      <c r="V96" s="78"/>
      <c r="W96" s="272">
        <f>SUM(W83:W94)</f>
        <v>14883</v>
      </c>
      <c r="X96" s="272">
        <f>SUM(X83:X94)</f>
        <v>206727.19999999998</v>
      </c>
      <c r="Y96" s="79"/>
      <c r="Z96" s="357">
        <f>SUM(Z83:Z94)</f>
        <v>1548</v>
      </c>
      <c r="AA96" s="357">
        <f>SUM(AA83:AA94)</f>
        <v>21837.130000000005</v>
      </c>
    </row>
    <row r="97" spans="1:29" s="116" customFormat="1" ht="3.65" customHeight="1" thickTop="1" thickBot="1" x14ac:dyDescent="0.4">
      <c r="A97" s="115"/>
      <c r="B97" s="143"/>
      <c r="C97" s="46"/>
      <c r="D97" s="46"/>
      <c r="E97" s="46"/>
      <c r="F97" s="46"/>
      <c r="G97" s="46"/>
      <c r="H97" s="400"/>
      <c r="I97" s="46"/>
      <c r="J97" s="46"/>
      <c r="K97" s="46"/>
      <c r="L97" s="46"/>
      <c r="M97" s="46"/>
      <c r="N97" s="46"/>
      <c r="O97" s="46"/>
      <c r="P97" s="46"/>
      <c r="Q97" s="46"/>
      <c r="R97" s="46"/>
      <c r="S97" s="46"/>
      <c r="T97" s="46"/>
      <c r="U97" s="46"/>
      <c r="V97" s="46"/>
      <c r="W97" s="53"/>
      <c r="X97" s="273"/>
      <c r="Y97" s="274"/>
      <c r="Z97" s="281"/>
      <c r="AA97" s="354"/>
      <c r="AB97" s="142"/>
      <c r="AC97" s="142"/>
    </row>
    <row r="98" spans="1:29" ht="15" thickBot="1" x14ac:dyDescent="0.35">
      <c r="A98" s="309" t="s">
        <v>329</v>
      </c>
      <c r="B98" s="352">
        <f>SUM(B96+B81)</f>
        <v>55522</v>
      </c>
      <c r="C98" s="352">
        <f>SUM(C96+C81)</f>
        <v>488949.26</v>
      </c>
      <c r="D98" s="81"/>
      <c r="E98" s="352">
        <f t="shared" ref="E98:L98" si="86">SUM(E96+E81)</f>
        <v>531</v>
      </c>
      <c r="F98" s="352">
        <f t="shared" si="86"/>
        <v>18340.54</v>
      </c>
      <c r="G98" s="352">
        <f t="shared" si="86"/>
        <v>293</v>
      </c>
      <c r="H98" s="398">
        <f t="shared" si="86"/>
        <v>92929.78</v>
      </c>
      <c r="I98" s="352">
        <f t="shared" si="86"/>
        <v>45</v>
      </c>
      <c r="J98" s="352">
        <f t="shared" si="86"/>
        <v>75314.19</v>
      </c>
      <c r="K98" s="352">
        <f t="shared" si="86"/>
        <v>869</v>
      </c>
      <c r="L98" s="352">
        <f t="shared" si="86"/>
        <v>186584.51</v>
      </c>
      <c r="M98" s="81"/>
      <c r="N98" s="352">
        <f>SUM(N96+N81)</f>
        <v>0</v>
      </c>
      <c r="O98" s="352">
        <f>SUM(O96+O81)</f>
        <v>0</v>
      </c>
      <c r="P98" s="81"/>
      <c r="Q98" s="352">
        <f>SUM(Q96+Q81)</f>
        <v>23</v>
      </c>
      <c r="R98" s="352">
        <f>SUM(R96+R81)</f>
        <v>35186.11</v>
      </c>
      <c r="S98" s="81"/>
      <c r="T98" s="352">
        <f>SUM(T96+T81)</f>
        <v>56414</v>
      </c>
      <c r="U98" s="352">
        <f>SUM(U96+U81)</f>
        <v>710719.88000000012</v>
      </c>
      <c r="V98" s="82"/>
      <c r="W98" s="451">
        <f>SUM(W96+W81)</f>
        <v>54850</v>
      </c>
      <c r="X98" s="451">
        <f>SUM(X96+X81)</f>
        <v>685009.84</v>
      </c>
      <c r="Y98" s="83"/>
      <c r="Z98" s="352">
        <f>SUM(Z96+Z81)</f>
        <v>1564</v>
      </c>
      <c r="AA98" s="352">
        <f>SUM(AA96+AA81)</f>
        <v>25710.03999999999</v>
      </c>
    </row>
    <row r="99" spans="1:29" s="116" customFormat="1" ht="14.4" customHeight="1" x14ac:dyDescent="0.35">
      <c r="A99" s="115"/>
      <c r="B99" s="236"/>
      <c r="C99" s="236"/>
      <c r="D99" s="46"/>
      <c r="E99" s="46"/>
      <c r="F99" s="46"/>
      <c r="G99" s="46"/>
      <c r="H99" s="400"/>
      <c r="I99" s="46"/>
      <c r="J99" s="46"/>
      <c r="K99" s="46"/>
      <c r="L99" s="46"/>
      <c r="M99" s="46"/>
      <c r="N99" s="46"/>
      <c r="O99" s="46"/>
      <c r="P99" s="46"/>
      <c r="Q99" s="46"/>
      <c r="R99" s="46"/>
      <c r="S99" s="46"/>
      <c r="T99" s="46"/>
      <c r="U99" s="46"/>
      <c r="V99" s="46"/>
      <c r="W99" s="274"/>
      <c r="X99" s="276"/>
      <c r="Y99" s="274"/>
      <c r="Z99" s="281"/>
      <c r="AA99" s="354"/>
      <c r="AB99" s="142"/>
      <c r="AC99" s="142"/>
    </row>
    <row r="100" spans="1:29" s="116" customFormat="1" ht="15" thickBot="1" x14ac:dyDescent="0.4">
      <c r="A100" s="258" t="s">
        <v>327</v>
      </c>
      <c r="B100" s="307"/>
      <c r="C100" s="259"/>
      <c r="D100" s="46"/>
      <c r="E100" s="259"/>
      <c r="F100" s="259"/>
      <c r="G100" s="259"/>
      <c r="H100" s="436"/>
      <c r="I100" s="259"/>
      <c r="J100" s="259"/>
      <c r="K100" s="259"/>
      <c r="L100" s="259"/>
      <c r="M100" s="46"/>
      <c r="N100" s="259"/>
      <c r="O100" s="259"/>
      <c r="P100" s="46"/>
      <c r="Q100" s="259"/>
      <c r="R100" s="259"/>
      <c r="S100" s="46"/>
      <c r="T100" s="259"/>
      <c r="U100" s="259"/>
      <c r="V100" s="46"/>
      <c r="W100" s="277"/>
      <c r="X100" s="278"/>
      <c r="Y100" s="274"/>
      <c r="Z100" s="358"/>
      <c r="AA100" s="359"/>
      <c r="AB100" s="142"/>
      <c r="AC100" s="142"/>
    </row>
    <row r="101" spans="1:29" s="35" customFormat="1" ht="15" thickTop="1" thickBot="1" x14ac:dyDescent="0.35">
      <c r="A101" s="248" t="s">
        <v>387</v>
      </c>
      <c r="B101" s="302">
        <f>SUM(B23+B54+B81)</f>
        <v>184852</v>
      </c>
      <c r="C101" s="302">
        <f>SUM(C23+C54+C81)</f>
        <v>1583406.0549999997</v>
      </c>
      <c r="D101" s="303"/>
      <c r="E101" s="304">
        <f t="shared" ref="E101:L101" si="87">SUM(E23+E54+E81)</f>
        <v>5501</v>
      </c>
      <c r="F101" s="304">
        <f t="shared" si="87"/>
        <v>183130.592</v>
      </c>
      <c r="G101" s="304">
        <f t="shared" si="87"/>
        <v>3403</v>
      </c>
      <c r="H101" s="304">
        <f t="shared" si="87"/>
        <v>1121249.1629999999</v>
      </c>
      <c r="I101" s="304">
        <f t="shared" si="87"/>
        <v>401</v>
      </c>
      <c r="J101" s="304">
        <f t="shared" si="87"/>
        <v>942692.65399999998</v>
      </c>
      <c r="K101" s="302">
        <f t="shared" si="87"/>
        <v>9305</v>
      </c>
      <c r="L101" s="302">
        <f t="shared" si="87"/>
        <v>2247072.4089999995</v>
      </c>
      <c r="M101" s="303"/>
      <c r="N101" s="302">
        <f t="shared" ref="N101:O101" si="88">SUM(N23+N54+N81)</f>
        <v>191</v>
      </c>
      <c r="O101" s="302">
        <f t="shared" si="88"/>
        <v>815013.45499999996</v>
      </c>
      <c r="P101" s="303"/>
      <c r="Q101" s="302">
        <f t="shared" ref="Q101:R101" si="89">SUM(Q23+Q54+Q81)</f>
        <v>103</v>
      </c>
      <c r="R101" s="302">
        <f t="shared" si="89"/>
        <v>143467.13</v>
      </c>
      <c r="S101" s="305"/>
      <c r="T101" s="302">
        <f t="shared" ref="T101:U101" si="90">SUM(T23+T54+T81)</f>
        <v>194451</v>
      </c>
      <c r="U101" s="302">
        <f t="shared" si="90"/>
        <v>4788959.0489999996</v>
      </c>
      <c r="V101" s="78"/>
      <c r="W101" s="396">
        <v>194435</v>
      </c>
      <c r="X101" s="396">
        <v>4785086.1389999995</v>
      </c>
      <c r="Y101" s="79"/>
      <c r="Z101" s="360">
        <f>T101-W101</f>
        <v>16</v>
      </c>
      <c r="AA101" s="360">
        <f>U101-X101</f>
        <v>3872.910000000149</v>
      </c>
      <c r="AB101" s="371"/>
    </row>
    <row r="102" spans="1:29" s="35" customFormat="1" ht="5.4" customHeight="1" thickTop="1" x14ac:dyDescent="0.3">
      <c r="A102" s="257"/>
      <c r="B102" s="253"/>
      <c r="C102" s="253"/>
      <c r="D102" s="55"/>
      <c r="E102" s="253"/>
      <c r="F102" s="253"/>
      <c r="G102" s="253"/>
      <c r="H102" s="253"/>
      <c r="I102" s="253"/>
      <c r="J102" s="253"/>
      <c r="K102" s="253"/>
      <c r="L102" s="253"/>
      <c r="M102" s="55"/>
      <c r="N102" s="253"/>
      <c r="O102" s="253"/>
      <c r="P102" s="55"/>
      <c r="Q102" s="253"/>
      <c r="R102" s="253"/>
      <c r="S102" s="55"/>
      <c r="T102" s="253"/>
      <c r="U102" s="254"/>
      <c r="V102" s="78"/>
      <c r="W102" s="255"/>
      <c r="X102" s="256"/>
      <c r="Y102" s="79"/>
      <c r="Z102" s="289"/>
      <c r="AA102" s="290"/>
    </row>
    <row r="103" spans="1:29" s="116" customFormat="1" ht="14.4" customHeight="1" x14ac:dyDescent="0.25">
      <c r="A103" s="241">
        <v>45292</v>
      </c>
      <c r="B103" s="243">
        <f t="shared" ref="B103:C113" si="91">SUM(B25+B56+B83)</f>
        <v>1607</v>
      </c>
      <c r="C103" s="243">
        <f t="shared" si="91"/>
        <v>13788.48</v>
      </c>
      <c r="D103" s="62"/>
      <c r="E103" s="84">
        <f t="shared" ref="E103:J113" si="92">SUM(E25+E56+E83)</f>
        <v>20</v>
      </c>
      <c r="F103" s="84">
        <f t="shared" ref="F103:J103" si="93">SUM(F25+F56+F83)</f>
        <v>1034.0899999999999</v>
      </c>
      <c r="G103" s="84">
        <f t="shared" si="93"/>
        <v>17</v>
      </c>
      <c r="H103" s="84">
        <f t="shared" si="93"/>
        <v>4825.8</v>
      </c>
      <c r="I103" s="84">
        <f t="shared" si="93"/>
        <v>0</v>
      </c>
      <c r="J103" s="84">
        <f t="shared" si="93"/>
        <v>0</v>
      </c>
      <c r="K103" s="243">
        <f t="shared" ref="K103:K114" si="94">SUM(E103+G103+I103)</f>
        <v>37</v>
      </c>
      <c r="L103" s="243">
        <f t="shared" ref="L103:L114" si="95">SUM(F103+H103+J103)</f>
        <v>5859.89</v>
      </c>
      <c r="M103" s="62"/>
      <c r="N103" s="243">
        <f t="shared" ref="N103:O103" si="96">SUM(N25+N56+N83)</f>
        <v>0</v>
      </c>
      <c r="O103" s="243">
        <f t="shared" si="96"/>
        <v>0</v>
      </c>
      <c r="P103" s="62"/>
      <c r="Q103" s="243">
        <f t="shared" ref="Q103:R103" si="97">SUM(Q25+Q56+Q83)</f>
        <v>1</v>
      </c>
      <c r="R103" s="243">
        <f t="shared" si="97"/>
        <v>751.64</v>
      </c>
      <c r="S103" s="62"/>
      <c r="T103" s="244">
        <f t="shared" ref="T103:U104" si="98">SUM(B103+K103+N103+Q103)</f>
        <v>1645</v>
      </c>
      <c r="U103" s="244">
        <f t="shared" si="98"/>
        <v>20400.009999999998</v>
      </c>
      <c r="V103" s="50"/>
      <c r="W103" s="244">
        <v>1644</v>
      </c>
      <c r="X103" s="244">
        <v>20392.36</v>
      </c>
      <c r="Y103" s="222"/>
      <c r="Z103" s="291">
        <f t="shared" ref="Z103:Z104" si="99">SUM(T103-W103)</f>
        <v>1</v>
      </c>
      <c r="AA103" s="291">
        <f t="shared" ref="AA103:AA104" si="100">SUM(U103-X103)</f>
        <v>7.6499999999978172</v>
      </c>
      <c r="AB103" s="142"/>
      <c r="AC103" s="142"/>
    </row>
    <row r="104" spans="1:29" s="116" customFormat="1" ht="14.4" customHeight="1" x14ac:dyDescent="0.25">
      <c r="A104" s="241">
        <v>45323</v>
      </c>
      <c r="B104" s="243">
        <f t="shared" si="91"/>
        <v>1730</v>
      </c>
      <c r="C104" s="243">
        <f t="shared" si="91"/>
        <v>14507.37</v>
      </c>
      <c r="D104" s="62"/>
      <c r="E104" s="84">
        <f t="shared" si="92"/>
        <v>23</v>
      </c>
      <c r="F104" s="84">
        <f t="shared" ref="F104:J112" si="101">SUM(F26+F57+F84)</f>
        <v>904.62</v>
      </c>
      <c r="G104" s="84">
        <f t="shared" si="101"/>
        <v>9</v>
      </c>
      <c r="H104" s="84">
        <f t="shared" si="101"/>
        <v>2229.48</v>
      </c>
      <c r="I104" s="84">
        <f t="shared" si="101"/>
        <v>0</v>
      </c>
      <c r="J104" s="84">
        <f t="shared" si="101"/>
        <v>0</v>
      </c>
      <c r="K104" s="243">
        <f t="shared" si="94"/>
        <v>32</v>
      </c>
      <c r="L104" s="243">
        <f t="shared" ref="L104:L113" si="102">SUM(F104+H104+J104)</f>
        <v>3134.1</v>
      </c>
      <c r="M104" s="62"/>
      <c r="N104" s="243">
        <f>SUM(N26+N57+N84)</f>
        <v>0</v>
      </c>
      <c r="O104" s="243">
        <f>SUM(O26+O57+O84)</f>
        <v>0</v>
      </c>
      <c r="P104" s="62"/>
      <c r="Q104" s="243">
        <f>SUM(Q26+Q57+Q84)</f>
        <v>1</v>
      </c>
      <c r="R104" s="243">
        <f>SUM(R26+R57+R84)</f>
        <v>2746.66</v>
      </c>
      <c r="S104" s="62"/>
      <c r="T104" s="244">
        <f t="shared" si="98"/>
        <v>1763</v>
      </c>
      <c r="U104" s="244">
        <f t="shared" si="98"/>
        <v>20388.13</v>
      </c>
      <c r="V104" s="50"/>
      <c r="W104" s="244">
        <v>1757</v>
      </c>
      <c r="X104" s="244">
        <v>20176.62</v>
      </c>
      <c r="Y104" s="222"/>
      <c r="Z104" s="291">
        <f t="shared" si="99"/>
        <v>6</v>
      </c>
      <c r="AA104" s="291">
        <f t="shared" si="100"/>
        <v>211.51000000000204</v>
      </c>
      <c r="AB104" s="142"/>
      <c r="AC104" s="142"/>
    </row>
    <row r="105" spans="1:29" s="116" customFormat="1" ht="14.4" customHeight="1" x14ac:dyDescent="0.25">
      <c r="A105" s="241">
        <v>45352</v>
      </c>
      <c r="B105" s="243">
        <f t="shared" si="91"/>
        <v>1521</v>
      </c>
      <c r="C105" s="243">
        <f t="shared" si="91"/>
        <v>12629.01</v>
      </c>
      <c r="D105" s="62"/>
      <c r="E105" s="84">
        <f t="shared" si="92"/>
        <v>17</v>
      </c>
      <c r="F105" s="84">
        <f t="shared" si="101"/>
        <v>762.03</v>
      </c>
      <c r="G105" s="84">
        <f t="shared" si="101"/>
        <v>10</v>
      </c>
      <c r="H105" s="84">
        <f t="shared" si="101"/>
        <v>1817.61</v>
      </c>
      <c r="I105" s="84">
        <f t="shared" si="101"/>
        <v>2</v>
      </c>
      <c r="J105" s="84">
        <f t="shared" si="101"/>
        <v>6749.74</v>
      </c>
      <c r="K105" s="243">
        <f t="shared" si="94"/>
        <v>29</v>
      </c>
      <c r="L105" s="243">
        <f t="shared" si="102"/>
        <v>9329.3799999999992</v>
      </c>
      <c r="M105" s="62"/>
      <c r="N105" s="243">
        <f t="shared" ref="N105:O105" si="103">SUM(N27+N58+N85)</f>
        <v>0</v>
      </c>
      <c r="O105" s="243">
        <f t="shared" si="103"/>
        <v>0</v>
      </c>
      <c r="P105" s="62"/>
      <c r="Q105" s="243">
        <f t="shared" ref="Q105:R105" si="104">SUM(Q27+Q58+Q85)</f>
        <v>3</v>
      </c>
      <c r="R105" s="243">
        <f t="shared" si="104"/>
        <v>11835</v>
      </c>
      <c r="S105" s="62"/>
      <c r="T105" s="244">
        <f t="shared" ref="T105:T114" si="105">SUM(B105+K105+N105+Q105)</f>
        <v>1553</v>
      </c>
      <c r="U105" s="244">
        <f t="shared" ref="U105:U114" si="106">SUM(C105+L105+O105+R105)</f>
        <v>33793.39</v>
      </c>
      <c r="V105" s="50"/>
      <c r="W105" s="244">
        <v>1543</v>
      </c>
      <c r="X105" s="244">
        <v>33695.199999999997</v>
      </c>
      <c r="Y105" s="222"/>
      <c r="Z105" s="291">
        <f t="shared" ref="Z105:Z114" si="107">SUM(T105-W105)</f>
        <v>10</v>
      </c>
      <c r="AA105" s="291">
        <f t="shared" ref="AA105:AA114" si="108">SUM(U105-X105)</f>
        <v>98.190000000002328</v>
      </c>
      <c r="AB105" s="142"/>
      <c r="AC105" s="142"/>
    </row>
    <row r="106" spans="1:29" s="116" customFormat="1" ht="14.4" customHeight="1" x14ac:dyDescent="0.25">
      <c r="A106" s="241">
        <v>45383</v>
      </c>
      <c r="B106" s="243">
        <f t="shared" si="91"/>
        <v>1527</v>
      </c>
      <c r="C106" s="243">
        <f t="shared" si="91"/>
        <v>12891.15</v>
      </c>
      <c r="D106" s="62"/>
      <c r="E106" s="84">
        <f t="shared" si="92"/>
        <v>27</v>
      </c>
      <c r="F106" s="84">
        <f t="shared" si="101"/>
        <v>683.34</v>
      </c>
      <c r="G106" s="84">
        <f t="shared" si="101"/>
        <v>14</v>
      </c>
      <c r="H106" s="84">
        <f t="shared" si="101"/>
        <v>3128.13</v>
      </c>
      <c r="I106" s="84">
        <f t="shared" si="101"/>
        <v>1</v>
      </c>
      <c r="J106" s="84">
        <f t="shared" si="101"/>
        <v>1164.5999999999999</v>
      </c>
      <c r="K106" s="243">
        <f t="shared" si="94"/>
        <v>42</v>
      </c>
      <c r="L106" s="243">
        <f t="shared" si="102"/>
        <v>4976.07</v>
      </c>
      <c r="M106" s="62"/>
      <c r="N106" s="243">
        <f t="shared" ref="N106:R113" si="109">SUM(N28+N59+N86)</f>
        <v>0</v>
      </c>
      <c r="O106" s="243">
        <f t="shared" si="109"/>
        <v>0</v>
      </c>
      <c r="P106" s="62"/>
      <c r="Q106" s="243">
        <f t="shared" ref="Q106:R112" si="110">SUM(Q28+Q59+Q86)</f>
        <v>3</v>
      </c>
      <c r="R106" s="243">
        <f t="shared" si="110"/>
        <v>12928.56</v>
      </c>
      <c r="S106" s="62"/>
      <c r="T106" s="244">
        <f t="shared" ref="T106:T113" si="111">SUM(B106+K106+N106+Q106)</f>
        <v>1572</v>
      </c>
      <c r="U106" s="244">
        <f t="shared" ref="U106:U113" si="112">SUM(C106+L106+O106+R106)</f>
        <v>30795.78</v>
      </c>
      <c r="V106" s="50"/>
      <c r="W106" s="244">
        <v>1562</v>
      </c>
      <c r="X106" s="244">
        <v>30709.72</v>
      </c>
      <c r="Y106" s="222"/>
      <c r="Z106" s="291">
        <f t="shared" ref="Z106:Z107" si="113">SUM(T106-W106)</f>
        <v>10</v>
      </c>
      <c r="AA106" s="291">
        <f t="shared" ref="AA106:AA113" si="114">SUM(U106-X106)</f>
        <v>86.059999999997672</v>
      </c>
      <c r="AB106" s="142"/>
      <c r="AC106" s="142"/>
    </row>
    <row r="107" spans="1:29" s="116" customFormat="1" ht="14.4" customHeight="1" x14ac:dyDescent="0.25">
      <c r="A107" s="241">
        <v>45413</v>
      </c>
      <c r="B107" s="243">
        <f t="shared" si="91"/>
        <v>1463</v>
      </c>
      <c r="C107" s="243">
        <f t="shared" si="91"/>
        <v>12408.36</v>
      </c>
      <c r="D107" s="62"/>
      <c r="E107" s="84">
        <f t="shared" si="92"/>
        <v>24</v>
      </c>
      <c r="F107" s="84">
        <f t="shared" si="101"/>
        <v>781.19</v>
      </c>
      <c r="G107" s="84">
        <f t="shared" si="101"/>
        <v>8</v>
      </c>
      <c r="H107" s="84">
        <f t="shared" si="101"/>
        <v>3105.32</v>
      </c>
      <c r="I107" s="84">
        <f t="shared" si="101"/>
        <v>9</v>
      </c>
      <c r="J107" s="84">
        <f t="shared" si="101"/>
        <v>14619.06</v>
      </c>
      <c r="K107" s="243">
        <f t="shared" si="94"/>
        <v>41</v>
      </c>
      <c r="L107" s="243">
        <f t="shared" si="102"/>
        <v>18505.57</v>
      </c>
      <c r="M107" s="62"/>
      <c r="N107" s="243">
        <f t="shared" si="109"/>
        <v>0</v>
      </c>
      <c r="O107" s="243">
        <f t="shared" si="109"/>
        <v>0</v>
      </c>
      <c r="P107" s="62"/>
      <c r="Q107" s="243">
        <f t="shared" si="110"/>
        <v>0</v>
      </c>
      <c r="R107" s="243">
        <f t="shared" si="110"/>
        <v>0</v>
      </c>
      <c r="S107" s="62"/>
      <c r="T107" s="244">
        <f t="shared" si="111"/>
        <v>1504</v>
      </c>
      <c r="U107" s="244">
        <f t="shared" si="112"/>
        <v>30913.93</v>
      </c>
      <c r="V107" s="50"/>
      <c r="W107" s="244">
        <v>1489</v>
      </c>
      <c r="X107" s="244">
        <v>31747.4</v>
      </c>
      <c r="Y107" s="222"/>
      <c r="Z107" s="291">
        <f t="shared" si="113"/>
        <v>15</v>
      </c>
      <c r="AA107" s="291">
        <f t="shared" si="114"/>
        <v>-833.47000000000116</v>
      </c>
      <c r="AB107" s="142"/>
      <c r="AC107" s="142"/>
    </row>
    <row r="108" spans="1:29" s="116" customFormat="1" ht="14.4" customHeight="1" x14ac:dyDescent="0.25">
      <c r="A108" s="241">
        <v>45444</v>
      </c>
      <c r="B108" s="243">
        <f t="shared" si="91"/>
        <v>1106</v>
      </c>
      <c r="C108" s="243">
        <f t="shared" si="91"/>
        <v>9412.77</v>
      </c>
      <c r="D108" s="62"/>
      <c r="E108" s="84">
        <f t="shared" si="92"/>
        <v>12</v>
      </c>
      <c r="F108" s="84">
        <f t="shared" si="101"/>
        <v>367.91</v>
      </c>
      <c r="G108" s="84">
        <f t="shared" si="101"/>
        <v>5</v>
      </c>
      <c r="H108" s="84">
        <f t="shared" si="101"/>
        <v>2901.55</v>
      </c>
      <c r="I108" s="84">
        <f t="shared" si="101"/>
        <v>0</v>
      </c>
      <c r="J108" s="84">
        <f t="shared" si="101"/>
        <v>0</v>
      </c>
      <c r="K108" s="243">
        <f t="shared" ref="K108:K113" si="115">SUM(E108+G108+I108)</f>
        <v>17</v>
      </c>
      <c r="L108" s="243">
        <f t="shared" si="102"/>
        <v>3269.46</v>
      </c>
      <c r="M108" s="62"/>
      <c r="N108" s="243">
        <f t="shared" si="109"/>
        <v>0</v>
      </c>
      <c r="O108" s="243">
        <f t="shared" si="109"/>
        <v>0</v>
      </c>
      <c r="P108" s="62"/>
      <c r="Q108" s="243">
        <f t="shared" si="110"/>
        <v>0</v>
      </c>
      <c r="R108" s="243">
        <f t="shared" si="110"/>
        <v>0</v>
      </c>
      <c r="S108" s="62"/>
      <c r="T108" s="244">
        <f t="shared" si="111"/>
        <v>1123</v>
      </c>
      <c r="U108" s="244">
        <f t="shared" si="112"/>
        <v>12682.23</v>
      </c>
      <c r="V108" s="50"/>
      <c r="W108" s="244">
        <v>1106</v>
      </c>
      <c r="X108" s="244">
        <v>12550.490000000002</v>
      </c>
      <c r="Y108" s="222"/>
      <c r="Z108" s="291">
        <f t="shared" ref="Z108:Z109" si="116">SUM(T108-W108)</f>
        <v>17</v>
      </c>
      <c r="AA108" s="291">
        <f t="shared" si="114"/>
        <v>131.73999999999796</v>
      </c>
      <c r="AB108" s="142"/>
      <c r="AC108" s="142"/>
    </row>
    <row r="109" spans="1:29" s="116" customFormat="1" ht="14.4" customHeight="1" x14ac:dyDescent="0.25">
      <c r="A109" s="241">
        <v>45474</v>
      </c>
      <c r="B109" s="243">
        <f t="shared" si="91"/>
        <v>1250</v>
      </c>
      <c r="C109" s="243">
        <f t="shared" si="91"/>
        <v>10769.43</v>
      </c>
      <c r="D109" s="62"/>
      <c r="E109" s="84">
        <f t="shared" si="92"/>
        <v>5</v>
      </c>
      <c r="F109" s="84">
        <f t="shared" si="101"/>
        <v>163.74</v>
      </c>
      <c r="G109" s="84">
        <f t="shared" si="101"/>
        <v>7</v>
      </c>
      <c r="H109" s="84">
        <f t="shared" si="101"/>
        <v>1183.79</v>
      </c>
      <c r="I109" s="84">
        <f t="shared" si="101"/>
        <v>0</v>
      </c>
      <c r="J109" s="84">
        <f t="shared" si="101"/>
        <v>0</v>
      </c>
      <c r="K109" s="243">
        <f t="shared" si="115"/>
        <v>12</v>
      </c>
      <c r="L109" s="243">
        <f t="shared" si="102"/>
        <v>1347.53</v>
      </c>
      <c r="M109" s="62"/>
      <c r="N109" s="243">
        <f t="shared" si="109"/>
        <v>0</v>
      </c>
      <c r="O109" s="243">
        <f t="shared" si="109"/>
        <v>0</v>
      </c>
      <c r="P109" s="62"/>
      <c r="Q109" s="243">
        <f t="shared" si="110"/>
        <v>1</v>
      </c>
      <c r="R109" s="243">
        <f t="shared" si="110"/>
        <v>921.83</v>
      </c>
      <c r="S109" s="62"/>
      <c r="T109" s="244">
        <f t="shared" si="111"/>
        <v>1263</v>
      </c>
      <c r="U109" s="244">
        <f t="shared" si="112"/>
        <v>13038.79</v>
      </c>
      <c r="V109" s="50"/>
      <c r="W109" s="244">
        <v>1226</v>
      </c>
      <c r="X109" s="244">
        <v>12686.51</v>
      </c>
      <c r="Y109" s="222"/>
      <c r="Z109" s="291">
        <f t="shared" si="116"/>
        <v>37</v>
      </c>
      <c r="AA109" s="291">
        <f t="shared" si="114"/>
        <v>352.28000000000065</v>
      </c>
      <c r="AB109" s="142"/>
      <c r="AC109" s="142"/>
    </row>
    <row r="110" spans="1:29" s="116" customFormat="1" ht="14.4" customHeight="1" x14ac:dyDescent="0.25">
      <c r="A110" s="241">
        <v>45505</v>
      </c>
      <c r="B110" s="243">
        <f t="shared" si="91"/>
        <v>1560</v>
      </c>
      <c r="C110" s="243">
        <f t="shared" si="91"/>
        <v>13442.77</v>
      </c>
      <c r="D110" s="62"/>
      <c r="E110" s="84">
        <f t="shared" si="92"/>
        <v>15</v>
      </c>
      <c r="F110" s="84">
        <f t="shared" si="101"/>
        <v>541.91</v>
      </c>
      <c r="G110" s="84">
        <f t="shared" si="101"/>
        <v>12</v>
      </c>
      <c r="H110" s="84">
        <f t="shared" si="101"/>
        <v>4491.92</v>
      </c>
      <c r="I110" s="84">
        <f t="shared" si="101"/>
        <v>3</v>
      </c>
      <c r="J110" s="84">
        <f t="shared" si="101"/>
        <v>3231.66</v>
      </c>
      <c r="K110" s="243">
        <f t="shared" si="115"/>
        <v>30</v>
      </c>
      <c r="L110" s="243">
        <f t="shared" si="102"/>
        <v>8265.49</v>
      </c>
      <c r="M110" s="62"/>
      <c r="N110" s="243">
        <f t="shared" si="109"/>
        <v>0</v>
      </c>
      <c r="O110" s="243">
        <f t="shared" si="109"/>
        <v>0</v>
      </c>
      <c r="P110" s="62"/>
      <c r="Q110" s="243">
        <f t="shared" si="110"/>
        <v>0</v>
      </c>
      <c r="R110" s="243">
        <f t="shared" si="110"/>
        <v>0</v>
      </c>
      <c r="S110" s="62"/>
      <c r="T110" s="244">
        <f t="shared" si="111"/>
        <v>1590</v>
      </c>
      <c r="U110" s="244">
        <f t="shared" si="112"/>
        <v>21708.260000000002</v>
      </c>
      <c r="V110" s="50"/>
      <c r="W110" s="244">
        <v>1536</v>
      </c>
      <c r="X110" s="244">
        <v>20205.629999999997</v>
      </c>
      <c r="Y110" s="222"/>
      <c r="Z110" s="291">
        <f t="shared" ref="Z110:Z113" si="117">SUM(T110-W110)</f>
        <v>54</v>
      </c>
      <c r="AA110" s="291">
        <f t="shared" si="114"/>
        <v>1502.6300000000047</v>
      </c>
      <c r="AB110" s="142"/>
      <c r="AC110" s="142"/>
    </row>
    <row r="111" spans="1:29" s="116" customFormat="1" ht="14.4" customHeight="1" x14ac:dyDescent="0.25">
      <c r="A111" s="241">
        <v>45536</v>
      </c>
      <c r="B111" s="243">
        <f t="shared" si="91"/>
        <v>1237</v>
      </c>
      <c r="C111" s="243">
        <f t="shared" si="91"/>
        <v>10410.56</v>
      </c>
      <c r="D111" s="62"/>
      <c r="E111" s="84">
        <f t="shared" si="92"/>
        <v>7</v>
      </c>
      <c r="F111" s="84">
        <f t="shared" si="101"/>
        <v>283.87</v>
      </c>
      <c r="G111" s="84">
        <f t="shared" si="101"/>
        <v>7</v>
      </c>
      <c r="H111" s="84">
        <f t="shared" si="101"/>
        <v>2226.6799999999998</v>
      </c>
      <c r="I111" s="84">
        <f t="shared" si="101"/>
        <v>2</v>
      </c>
      <c r="J111" s="84">
        <f t="shared" si="101"/>
        <v>3003.84</v>
      </c>
      <c r="K111" s="243">
        <f t="shared" si="115"/>
        <v>16</v>
      </c>
      <c r="L111" s="243">
        <f t="shared" si="102"/>
        <v>5514.3899999999994</v>
      </c>
      <c r="M111" s="62"/>
      <c r="N111" s="243">
        <f t="shared" si="109"/>
        <v>0</v>
      </c>
      <c r="O111" s="243">
        <f t="shared" si="109"/>
        <v>0</v>
      </c>
      <c r="P111" s="62"/>
      <c r="Q111" s="243">
        <f t="shared" si="110"/>
        <v>0</v>
      </c>
      <c r="R111" s="243">
        <f t="shared" si="110"/>
        <v>0</v>
      </c>
      <c r="S111" s="62"/>
      <c r="T111" s="244">
        <f t="shared" si="111"/>
        <v>1253</v>
      </c>
      <c r="U111" s="244">
        <f t="shared" si="112"/>
        <v>15924.949999999999</v>
      </c>
      <c r="V111" s="50"/>
      <c r="W111" s="244">
        <v>1207</v>
      </c>
      <c r="X111" s="244">
        <v>15495.029999999999</v>
      </c>
      <c r="Y111" s="222"/>
      <c r="Z111" s="291">
        <f t="shared" si="117"/>
        <v>46</v>
      </c>
      <c r="AA111" s="291">
        <f t="shared" si="114"/>
        <v>429.92000000000007</v>
      </c>
      <c r="AB111" s="142"/>
      <c r="AC111" s="142"/>
    </row>
    <row r="112" spans="1:29" s="116" customFormat="1" ht="14.4" customHeight="1" x14ac:dyDescent="0.25">
      <c r="A112" s="241">
        <v>45566</v>
      </c>
      <c r="B112" s="243">
        <f t="shared" si="91"/>
        <v>1377</v>
      </c>
      <c r="C112" s="243">
        <f t="shared" si="91"/>
        <v>12162.84</v>
      </c>
      <c r="D112" s="62"/>
      <c r="E112" s="84">
        <f t="shared" si="92"/>
        <v>11</v>
      </c>
      <c r="F112" s="84">
        <f t="shared" si="101"/>
        <v>460.51</v>
      </c>
      <c r="G112" s="84">
        <f t="shared" si="101"/>
        <v>8</v>
      </c>
      <c r="H112" s="84">
        <f t="shared" si="101"/>
        <v>2042.72</v>
      </c>
      <c r="I112" s="84">
        <f t="shared" si="101"/>
        <v>1</v>
      </c>
      <c r="J112" s="84">
        <f t="shared" si="101"/>
        <v>1968</v>
      </c>
      <c r="K112" s="243">
        <f t="shared" si="115"/>
        <v>20</v>
      </c>
      <c r="L112" s="243">
        <f t="shared" si="102"/>
        <v>4471.2299999999996</v>
      </c>
      <c r="M112" s="62"/>
      <c r="N112" s="243">
        <f t="shared" si="109"/>
        <v>0</v>
      </c>
      <c r="O112" s="243">
        <f t="shared" si="109"/>
        <v>0</v>
      </c>
      <c r="P112" s="62"/>
      <c r="Q112" s="243">
        <f t="shared" si="110"/>
        <v>0</v>
      </c>
      <c r="R112" s="243">
        <f t="shared" si="110"/>
        <v>0</v>
      </c>
      <c r="S112" s="62"/>
      <c r="T112" s="244">
        <f t="shared" si="111"/>
        <v>1397</v>
      </c>
      <c r="U112" s="244">
        <f t="shared" si="112"/>
        <v>16634.07</v>
      </c>
      <c r="V112" s="50"/>
      <c r="W112" s="244">
        <v>1252</v>
      </c>
      <c r="X112" s="244">
        <v>14637.95</v>
      </c>
      <c r="Y112" s="222"/>
      <c r="Z112" s="291">
        <f t="shared" si="117"/>
        <v>145</v>
      </c>
      <c r="AA112" s="291">
        <f t="shared" si="114"/>
        <v>1996.119999999999</v>
      </c>
      <c r="AB112" s="142"/>
      <c r="AC112" s="142"/>
    </row>
    <row r="113" spans="1:29" s="116" customFormat="1" ht="14.4" customHeight="1" x14ac:dyDescent="0.25">
      <c r="A113" s="241">
        <v>45597</v>
      </c>
      <c r="B113" s="243">
        <f t="shared" si="91"/>
        <v>1044</v>
      </c>
      <c r="C113" s="243">
        <f t="shared" si="91"/>
        <v>9267.51</v>
      </c>
      <c r="D113" s="62"/>
      <c r="E113" s="84">
        <f t="shared" si="92"/>
        <v>4</v>
      </c>
      <c r="F113" s="84">
        <f t="shared" si="92"/>
        <v>232.64</v>
      </c>
      <c r="G113" s="84">
        <f t="shared" si="92"/>
        <v>8</v>
      </c>
      <c r="H113" s="84">
        <f t="shared" si="92"/>
        <v>2472.75</v>
      </c>
      <c r="I113" s="84">
        <f t="shared" si="92"/>
        <v>1</v>
      </c>
      <c r="J113" s="84">
        <f t="shared" si="92"/>
        <v>1048.58</v>
      </c>
      <c r="K113" s="243">
        <f t="shared" si="115"/>
        <v>13</v>
      </c>
      <c r="L113" s="243">
        <f t="shared" si="102"/>
        <v>3753.97</v>
      </c>
      <c r="M113" s="62"/>
      <c r="N113" s="243">
        <f t="shared" si="109"/>
        <v>0</v>
      </c>
      <c r="O113" s="243">
        <f t="shared" si="109"/>
        <v>0</v>
      </c>
      <c r="P113" s="62"/>
      <c r="Q113" s="243">
        <f t="shared" si="109"/>
        <v>1</v>
      </c>
      <c r="R113" s="243">
        <f t="shared" si="109"/>
        <v>933.85</v>
      </c>
      <c r="S113" s="62"/>
      <c r="T113" s="244">
        <f t="shared" si="111"/>
        <v>1058</v>
      </c>
      <c r="U113" s="244">
        <f t="shared" si="112"/>
        <v>13955.33</v>
      </c>
      <c r="V113" s="50"/>
      <c r="W113" s="244">
        <v>565</v>
      </c>
      <c r="X113" s="244">
        <v>7311.1200000000008</v>
      </c>
      <c r="Y113" s="222"/>
      <c r="Z113" s="291">
        <f t="shared" si="117"/>
        <v>493</v>
      </c>
      <c r="AA113" s="291">
        <f t="shared" si="114"/>
        <v>6644.2099999999991</v>
      </c>
      <c r="AB113" s="142"/>
      <c r="AC113" s="142"/>
    </row>
    <row r="114" spans="1:29" s="116" customFormat="1" ht="14.4" customHeight="1" x14ac:dyDescent="0.25">
      <c r="A114" s="241">
        <v>45627</v>
      </c>
      <c r="B114" s="243">
        <f>SUM(B36+B67+B94)</f>
        <v>704</v>
      </c>
      <c r="C114" s="243">
        <f>SUM(C36+C67+C94)</f>
        <v>6630.41</v>
      </c>
      <c r="D114" s="62"/>
      <c r="E114" s="84">
        <f t="shared" ref="E114:J114" si="118">SUM(E36+E67+E94)</f>
        <v>1</v>
      </c>
      <c r="F114" s="84">
        <f t="shared" si="118"/>
        <v>6.72</v>
      </c>
      <c r="G114" s="84">
        <f t="shared" si="118"/>
        <v>8</v>
      </c>
      <c r="H114" s="84">
        <f t="shared" si="118"/>
        <v>2392.46</v>
      </c>
      <c r="I114" s="84">
        <f t="shared" si="118"/>
        <v>1</v>
      </c>
      <c r="J114" s="84">
        <f t="shared" si="118"/>
        <v>2180.6999999999998</v>
      </c>
      <c r="K114" s="243">
        <f t="shared" si="94"/>
        <v>10</v>
      </c>
      <c r="L114" s="243">
        <f t="shared" si="95"/>
        <v>4579.8799999999992</v>
      </c>
      <c r="M114" s="62"/>
      <c r="N114" s="243">
        <f>SUM(N36+N67+N94)</f>
        <v>0</v>
      </c>
      <c r="O114" s="243">
        <f>SUM(O36+O67+O94)</f>
        <v>0</v>
      </c>
      <c r="P114" s="62"/>
      <c r="Q114" s="243">
        <f>SUM(Q36+Q67+Q94)</f>
        <v>0</v>
      </c>
      <c r="R114" s="243">
        <f>SUM(R36+R67+R94)</f>
        <v>0</v>
      </c>
      <c r="S114" s="62"/>
      <c r="T114" s="244">
        <f t="shared" si="105"/>
        <v>714</v>
      </c>
      <c r="U114" s="244">
        <f t="shared" si="106"/>
        <v>11210.289999999999</v>
      </c>
      <c r="V114" s="50"/>
      <c r="W114" s="244">
        <v>0</v>
      </c>
      <c r="X114" s="244">
        <v>0</v>
      </c>
      <c r="Y114" s="222"/>
      <c r="Z114" s="291">
        <f t="shared" si="107"/>
        <v>714</v>
      </c>
      <c r="AA114" s="291">
        <f t="shared" si="108"/>
        <v>11210.289999999999</v>
      </c>
      <c r="AB114" s="142"/>
      <c r="AC114" s="142"/>
    </row>
    <row r="115" spans="1:29" s="116" customFormat="1" ht="3.65" customHeight="1" thickBot="1" x14ac:dyDescent="0.4">
      <c r="A115" s="245"/>
      <c r="B115" s="246"/>
      <c r="C115" s="247"/>
      <c r="D115" s="46"/>
      <c r="E115" s="46"/>
      <c r="F115" s="46"/>
      <c r="G115" s="46"/>
      <c r="H115" s="400"/>
      <c r="I115" s="46"/>
      <c r="J115" s="46"/>
      <c r="K115" s="247"/>
      <c r="L115" s="247"/>
      <c r="M115" s="46"/>
      <c r="N115" s="247"/>
      <c r="O115" s="247"/>
      <c r="P115" s="46"/>
      <c r="Q115" s="247"/>
      <c r="R115" s="247"/>
      <c r="S115" s="46"/>
      <c r="T115" s="247"/>
      <c r="U115" s="247"/>
      <c r="V115" s="46"/>
      <c r="W115" s="293"/>
      <c r="X115" s="294"/>
      <c r="Y115" s="274"/>
      <c r="Z115" s="361"/>
      <c r="AA115" s="362"/>
      <c r="AB115" s="142"/>
      <c r="AC115" s="142"/>
    </row>
    <row r="116" spans="1:29" ht="15" thickTop="1" thickBot="1" x14ac:dyDescent="0.35">
      <c r="A116" s="248" t="s">
        <v>390</v>
      </c>
      <c r="B116" s="310">
        <f>SUM(B103:B114)</f>
        <v>16126</v>
      </c>
      <c r="C116" s="310">
        <f>SUM(C103:C114)</f>
        <v>138320.66</v>
      </c>
      <c r="D116" s="55"/>
      <c r="E116" s="242">
        <f t="shared" ref="E116:J116" si="119">SUM(E103:E114)</f>
        <v>166</v>
      </c>
      <c r="F116" s="242">
        <f t="shared" si="119"/>
        <v>6222.5700000000006</v>
      </c>
      <c r="G116" s="242">
        <f t="shared" si="119"/>
        <v>113</v>
      </c>
      <c r="H116" s="242">
        <f t="shared" si="119"/>
        <v>32818.21</v>
      </c>
      <c r="I116" s="242">
        <f t="shared" si="119"/>
        <v>20</v>
      </c>
      <c r="J116" s="242">
        <f t="shared" si="119"/>
        <v>33966.18</v>
      </c>
      <c r="K116" s="310">
        <f t="shared" ref="K116:L116" si="120">SUM(K103:K114)</f>
        <v>299</v>
      </c>
      <c r="L116" s="310">
        <f t="shared" si="120"/>
        <v>73006.959999999992</v>
      </c>
      <c r="M116" s="55"/>
      <c r="N116" s="310">
        <f t="shared" ref="N116:O116" si="121">SUM(N103:N114)</f>
        <v>0</v>
      </c>
      <c r="O116" s="310">
        <f t="shared" si="121"/>
        <v>0</v>
      </c>
      <c r="P116" s="55"/>
      <c r="Q116" s="310">
        <f t="shared" ref="Q116:R116" si="122">SUM(Q103:Q114)</f>
        <v>10</v>
      </c>
      <c r="R116" s="310">
        <f t="shared" si="122"/>
        <v>30117.54</v>
      </c>
      <c r="S116" s="55"/>
      <c r="T116" s="310">
        <f t="shared" ref="T116:U116" si="123">SUM(T103:T114)</f>
        <v>16435</v>
      </c>
      <c r="U116" s="310">
        <f t="shared" si="123"/>
        <v>241445.16000000003</v>
      </c>
      <c r="V116" s="78"/>
      <c r="W116" s="449">
        <f>SUM(W103:W114)</f>
        <v>14887</v>
      </c>
      <c r="X116" s="449">
        <f>SUM(X103:X114)</f>
        <v>219608.03</v>
      </c>
      <c r="Y116" s="433"/>
      <c r="Z116" s="363">
        <f>SUM(Z103:Z114)</f>
        <v>1548</v>
      </c>
      <c r="AA116" s="363">
        <f>SUM(AA103:AA114)</f>
        <v>21837.129999999997</v>
      </c>
    </row>
    <row r="117" spans="1:29" s="116" customFormat="1" ht="6.65" customHeight="1" thickTop="1" thickBot="1" x14ac:dyDescent="0.4">
      <c r="A117" s="115"/>
      <c r="B117" s="143"/>
      <c r="C117" s="46"/>
      <c r="D117" s="46"/>
      <c r="E117" s="46"/>
      <c r="F117" s="46"/>
      <c r="G117" s="46"/>
      <c r="H117" s="400"/>
      <c r="I117" s="46"/>
      <c r="J117" s="46"/>
      <c r="K117" s="46"/>
      <c r="L117" s="46"/>
      <c r="M117" s="46"/>
      <c r="N117" s="46"/>
      <c r="O117" s="46"/>
      <c r="P117" s="46"/>
      <c r="Q117" s="46"/>
      <c r="R117" s="46"/>
      <c r="S117" s="46"/>
      <c r="T117" s="46"/>
      <c r="U117" s="46"/>
      <c r="V117" s="46"/>
      <c r="W117" s="53"/>
      <c r="X117" s="273"/>
      <c r="Y117" s="274"/>
      <c r="Z117" s="281"/>
      <c r="AA117" s="354"/>
      <c r="AB117" s="142"/>
      <c r="AC117" s="142"/>
    </row>
    <row r="118" spans="1:29" ht="28.5" thickBot="1" x14ac:dyDescent="0.35">
      <c r="A118" s="260" t="s">
        <v>328</v>
      </c>
      <c r="B118" s="261">
        <f>SUM(B101+B116)</f>
        <v>200978</v>
      </c>
      <c r="C118" s="261">
        <f>SUM(C101+C116)</f>
        <v>1721726.7149999996</v>
      </c>
      <c r="D118" s="55"/>
      <c r="E118" s="261">
        <f t="shared" ref="E118:L118" si="124">SUM(E101+E116)</f>
        <v>5667</v>
      </c>
      <c r="F118" s="261">
        <f t="shared" si="124"/>
        <v>189353.16200000001</v>
      </c>
      <c r="G118" s="261">
        <f t="shared" si="124"/>
        <v>3516</v>
      </c>
      <c r="H118" s="261">
        <f t="shared" si="124"/>
        <v>1154067.3729999999</v>
      </c>
      <c r="I118" s="261">
        <f t="shared" si="124"/>
        <v>421</v>
      </c>
      <c r="J118" s="261">
        <f t="shared" si="124"/>
        <v>976658.83400000003</v>
      </c>
      <c r="K118" s="261">
        <f t="shared" si="124"/>
        <v>9604</v>
      </c>
      <c r="L118" s="261">
        <f t="shared" si="124"/>
        <v>2320079.3689999995</v>
      </c>
      <c r="M118" s="55"/>
      <c r="N118" s="261">
        <f>SUM(N101+N116)</f>
        <v>191</v>
      </c>
      <c r="O118" s="261">
        <f>SUM(O101+O116)</f>
        <v>815013.45499999996</v>
      </c>
      <c r="P118" s="55"/>
      <c r="Q118" s="261">
        <f>SUM(Q101+Q116)</f>
        <v>113</v>
      </c>
      <c r="R118" s="261">
        <f>SUM(R101+R116)</f>
        <v>173584.67</v>
      </c>
      <c r="S118" s="55"/>
      <c r="T118" s="261">
        <f>SUM(T101+T116)</f>
        <v>210886</v>
      </c>
      <c r="U118" s="261">
        <f>SUM(U101+U116)</f>
        <v>5030404.2089999998</v>
      </c>
      <c r="V118" s="78"/>
      <c r="W118" s="450">
        <f>SUM(W101+W116)</f>
        <v>209322</v>
      </c>
      <c r="X118" s="450">
        <f>SUM(X101+X116)</f>
        <v>5004694.1689999998</v>
      </c>
      <c r="Y118" s="79"/>
      <c r="Z118" s="452">
        <f>SUM(Z101+Z116)</f>
        <v>1564</v>
      </c>
      <c r="AA118" s="452">
        <f>SUM(AA101+AA116)</f>
        <v>25710.040000000146</v>
      </c>
    </row>
    <row r="119" spans="1:29" s="35" customFormat="1" ht="14" x14ac:dyDescent="0.3">
      <c r="C119" s="371"/>
      <c r="H119" s="371"/>
      <c r="W119" s="117"/>
      <c r="X119" s="117"/>
      <c r="Y119" s="117"/>
      <c r="Z119" s="446"/>
      <c r="AA119" s="446"/>
    </row>
    <row r="120" spans="1:29" x14ac:dyDescent="0.35">
      <c r="A120" s="235"/>
      <c r="B120" s="549"/>
      <c r="C120" s="549"/>
      <c r="D120" s="549"/>
      <c r="E120" s="549"/>
      <c r="F120" s="549"/>
      <c r="G120" s="549"/>
      <c r="H120" s="549"/>
      <c r="I120" s="549"/>
      <c r="J120" s="549"/>
      <c r="K120" s="549"/>
      <c r="L120" s="549"/>
      <c r="N120" s="35"/>
    </row>
    <row r="121" spans="1:29" x14ac:dyDescent="0.35">
      <c r="B121" s="549"/>
      <c r="C121" s="549"/>
      <c r="D121" s="549"/>
      <c r="E121" s="549"/>
      <c r="F121" s="549"/>
      <c r="G121" s="549"/>
      <c r="H121" s="549"/>
      <c r="I121" s="549"/>
      <c r="J121" s="549"/>
      <c r="K121" s="549"/>
      <c r="L121" s="549"/>
    </row>
    <row r="122" spans="1:29" ht="6" customHeight="1" x14ac:dyDescent="0.35">
      <c r="B122" s="549"/>
      <c r="C122" s="549"/>
      <c r="D122" s="549"/>
      <c r="E122" s="549"/>
      <c r="F122" s="549"/>
      <c r="G122" s="549"/>
      <c r="H122" s="549"/>
      <c r="I122" s="549"/>
      <c r="J122" s="549"/>
      <c r="K122" s="549"/>
      <c r="L122" s="549"/>
    </row>
  </sheetData>
  <mergeCells count="18">
    <mergeCell ref="Q73:R74"/>
    <mergeCell ref="G4:H4"/>
    <mergeCell ref="B120:L122"/>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15" right="0.15" top="0.2" bottom="0.2" header="0.1" footer="0.1"/>
  <pageSetup scale="37" orientation="landscape" r:id="rId1"/>
  <ignoredErrors>
    <ignoredError sqref="B9:M9 N9:O9" formulaRange="1"/>
    <ignoredError sqref="Z10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16"/>
      <c r="D1" s="558" t="s">
        <v>388</v>
      </c>
      <c r="E1" s="558"/>
      <c r="F1" s="558"/>
      <c r="G1" s="558"/>
      <c r="H1" s="558"/>
      <c r="I1" s="558"/>
      <c r="J1" s="558"/>
      <c r="K1" s="558"/>
      <c r="L1" s="558"/>
      <c r="M1" s="558"/>
      <c r="N1" s="558"/>
      <c r="O1" s="559">
        <f>'Annual Capacity'!M1</f>
        <v>45657</v>
      </c>
      <c r="P1" s="559"/>
      <c r="Q1" s="559"/>
      <c r="R1" s="482"/>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504" t="s">
        <v>73</v>
      </c>
      <c r="E3" s="504"/>
      <c r="F3" s="6"/>
      <c r="G3" s="513" t="s">
        <v>9</v>
      </c>
      <c r="H3" s="514"/>
      <c r="I3" s="517" t="s">
        <v>9</v>
      </c>
      <c r="J3" s="518"/>
      <c r="K3" s="519" t="s">
        <v>9</v>
      </c>
      <c r="L3" s="518"/>
      <c r="M3" s="515" t="s">
        <v>9</v>
      </c>
      <c r="N3" s="516"/>
      <c r="O3" s="6"/>
      <c r="P3" s="504" t="s">
        <v>72</v>
      </c>
      <c r="Q3" s="504"/>
      <c r="R3" s="6"/>
      <c r="S3" s="552" t="str">
        <f>'Annual Capacity'!V4</f>
        <v>Total of All Projects               as 12/31/2024 (kW)</v>
      </c>
      <c r="T3" s="553"/>
      <c r="U3" s="117"/>
      <c r="V3" s="556" t="str">
        <f>'Annual Capacity'!Y2</f>
        <v>Previously Reported through 11/30/2024</v>
      </c>
      <c r="W3" s="556"/>
      <c r="X3" s="117"/>
      <c r="Y3" s="532" t="str">
        <f>'Annual Capacity'!AB2</f>
        <v>Difference between  11/30/2024 and 12/31/2024</v>
      </c>
      <c r="Z3" s="532"/>
    </row>
    <row r="4" spans="2:26" ht="25.25" customHeight="1" x14ac:dyDescent="0.3">
      <c r="B4" s="334"/>
      <c r="C4" s="6"/>
      <c r="D4" s="504"/>
      <c r="E4" s="504"/>
      <c r="F4" s="6"/>
      <c r="G4" s="528" t="s">
        <v>69</v>
      </c>
      <c r="H4" s="529"/>
      <c r="I4" s="505" t="s">
        <v>70</v>
      </c>
      <c r="J4" s="506"/>
      <c r="K4" s="520" t="s">
        <v>71</v>
      </c>
      <c r="L4" s="506"/>
      <c r="M4" s="530" t="s">
        <v>67</v>
      </c>
      <c r="N4" s="531"/>
      <c r="O4" s="6"/>
      <c r="P4" s="504"/>
      <c r="Q4" s="504"/>
      <c r="R4" s="6"/>
      <c r="S4" s="554"/>
      <c r="T4" s="555"/>
      <c r="U4" s="117"/>
      <c r="V4" s="557"/>
      <c r="W4" s="557"/>
      <c r="X4" s="117"/>
      <c r="Y4" s="533"/>
      <c r="Z4" s="533"/>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67" t="s">
        <v>7</v>
      </c>
      <c r="T5" s="367"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349</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19">
        <v>2000</v>
      </c>
      <c r="C8" s="336"/>
      <c r="D8" s="417">
        <v>0</v>
      </c>
      <c r="E8" s="418">
        <v>0</v>
      </c>
      <c r="F8" s="336"/>
      <c r="G8" s="412">
        <v>0</v>
      </c>
      <c r="H8" s="412">
        <v>0</v>
      </c>
      <c r="I8" s="412">
        <v>0</v>
      </c>
      <c r="J8" s="412">
        <v>0</v>
      </c>
      <c r="K8" s="412">
        <v>0</v>
      </c>
      <c r="L8" s="412">
        <v>0</v>
      </c>
      <c r="M8" s="417">
        <f t="shared" ref="M8:N14" si="0">SUM(G8+I8+K8)</f>
        <v>0</v>
      </c>
      <c r="N8" s="417">
        <f t="shared" si="0"/>
        <v>0</v>
      </c>
      <c r="O8" s="336"/>
      <c r="P8" s="417">
        <v>0</v>
      </c>
      <c r="Q8" s="417">
        <v>0</v>
      </c>
      <c r="R8" s="336"/>
      <c r="S8" s="327">
        <f>SUM(D8+M8+P8)</f>
        <v>0</v>
      </c>
      <c r="T8" s="327">
        <f>SUM(E8+N8+Q8)</f>
        <v>0</v>
      </c>
      <c r="U8" s="222"/>
      <c r="V8" s="221">
        <v>0</v>
      </c>
      <c r="W8" s="268">
        <v>0</v>
      </c>
      <c r="X8" s="222"/>
      <c r="Y8" s="430">
        <f>SUM(S8-V8)</f>
        <v>0</v>
      </c>
      <c r="Z8" s="431">
        <f>SUM(T8-W8)</f>
        <v>0</v>
      </c>
    </row>
    <row r="9" spans="2:26" x14ac:dyDescent="0.25">
      <c r="B9" s="419">
        <v>2001</v>
      </c>
      <c r="C9" s="336"/>
      <c r="D9" s="417">
        <v>0</v>
      </c>
      <c r="E9" s="418">
        <v>0</v>
      </c>
      <c r="F9" s="336"/>
      <c r="G9" s="412">
        <v>0</v>
      </c>
      <c r="H9" s="412">
        <v>0</v>
      </c>
      <c r="I9" s="412">
        <v>0</v>
      </c>
      <c r="J9" s="412">
        <v>0</v>
      </c>
      <c r="K9" s="412">
        <v>0</v>
      </c>
      <c r="L9" s="412">
        <v>0</v>
      </c>
      <c r="M9" s="417">
        <f t="shared" si="0"/>
        <v>0</v>
      </c>
      <c r="N9" s="417">
        <f t="shared" si="0"/>
        <v>0</v>
      </c>
      <c r="O9" s="336"/>
      <c r="P9" s="417">
        <v>0</v>
      </c>
      <c r="Q9" s="417">
        <v>0</v>
      </c>
      <c r="R9" s="336"/>
      <c r="S9" s="327">
        <f t="shared" ref="S9:S14" si="1">SUM(D9+M9+P9)</f>
        <v>0</v>
      </c>
      <c r="T9" s="327">
        <f t="shared" ref="T9:T14" si="2">SUM(E9+N9+Q9)</f>
        <v>0</v>
      </c>
      <c r="U9" s="222"/>
      <c r="V9" s="269">
        <v>0</v>
      </c>
      <c r="W9" s="270">
        <v>0</v>
      </c>
      <c r="X9" s="222"/>
      <c r="Y9" s="430">
        <f t="shared" ref="Y9:Y14" si="3">SUM(S9-V9)</f>
        <v>0</v>
      </c>
      <c r="Z9" s="431">
        <f t="shared" ref="Z9:Z14" si="4">SUM(T9-W9)</f>
        <v>0</v>
      </c>
    </row>
    <row r="10" spans="2:26" x14ac:dyDescent="0.25">
      <c r="B10" s="419">
        <v>2002</v>
      </c>
      <c r="C10" s="336"/>
      <c r="D10" s="417">
        <v>0</v>
      </c>
      <c r="E10" s="418">
        <v>0</v>
      </c>
      <c r="F10" s="336"/>
      <c r="G10" s="412">
        <v>0</v>
      </c>
      <c r="H10" s="412">
        <v>0</v>
      </c>
      <c r="I10" s="412">
        <v>0</v>
      </c>
      <c r="J10" s="412">
        <v>0</v>
      </c>
      <c r="K10" s="412">
        <v>0</v>
      </c>
      <c r="L10" s="412">
        <v>0</v>
      </c>
      <c r="M10" s="417">
        <f t="shared" si="0"/>
        <v>0</v>
      </c>
      <c r="N10" s="417">
        <f t="shared" si="0"/>
        <v>0</v>
      </c>
      <c r="O10" s="336"/>
      <c r="P10" s="417">
        <v>0</v>
      </c>
      <c r="Q10" s="417">
        <v>0</v>
      </c>
      <c r="R10" s="336"/>
      <c r="S10" s="327">
        <f t="shared" si="1"/>
        <v>0</v>
      </c>
      <c r="T10" s="327">
        <f t="shared" si="2"/>
        <v>0</v>
      </c>
      <c r="U10" s="222"/>
      <c r="V10" s="221">
        <v>0</v>
      </c>
      <c r="W10" s="268">
        <v>0</v>
      </c>
      <c r="X10" s="222"/>
      <c r="Y10" s="430">
        <f t="shared" si="3"/>
        <v>0</v>
      </c>
      <c r="Z10" s="431">
        <f t="shared" si="4"/>
        <v>0</v>
      </c>
    </row>
    <row r="11" spans="2:26" x14ac:dyDescent="0.25">
      <c r="B11" s="419">
        <v>2003</v>
      </c>
      <c r="C11" s="341"/>
      <c r="D11" s="417">
        <v>4</v>
      </c>
      <c r="E11" s="418">
        <v>22.7</v>
      </c>
      <c r="F11" s="336"/>
      <c r="G11" s="412">
        <v>1</v>
      </c>
      <c r="H11" s="412">
        <v>88.8</v>
      </c>
      <c r="I11" s="412">
        <v>0</v>
      </c>
      <c r="J11" s="412">
        <v>0</v>
      </c>
      <c r="K11" s="412">
        <v>0</v>
      </c>
      <c r="L11" s="412">
        <v>0</v>
      </c>
      <c r="M11" s="417">
        <f t="shared" si="0"/>
        <v>1</v>
      </c>
      <c r="N11" s="417">
        <f t="shared" si="0"/>
        <v>88.8</v>
      </c>
      <c r="O11" s="336"/>
      <c r="P11" s="417">
        <v>0</v>
      </c>
      <c r="Q11" s="417">
        <v>0</v>
      </c>
      <c r="R11" s="336"/>
      <c r="S11" s="327">
        <f t="shared" si="1"/>
        <v>5</v>
      </c>
      <c r="T11" s="327">
        <f t="shared" si="2"/>
        <v>111.5</v>
      </c>
      <c r="U11" s="222"/>
      <c r="V11" s="221">
        <v>5</v>
      </c>
      <c r="W11" s="268">
        <v>111.5</v>
      </c>
      <c r="X11" s="222"/>
      <c r="Y11" s="430">
        <f t="shared" si="3"/>
        <v>0</v>
      </c>
      <c r="Z11" s="431">
        <f t="shared" si="4"/>
        <v>0</v>
      </c>
    </row>
    <row r="12" spans="2:26" x14ac:dyDescent="0.25">
      <c r="B12" s="419">
        <v>2004</v>
      </c>
      <c r="C12" s="336"/>
      <c r="D12" s="417">
        <v>10</v>
      </c>
      <c r="E12" s="418">
        <v>65.768000000000001</v>
      </c>
      <c r="F12" s="336"/>
      <c r="G12" s="412">
        <v>0</v>
      </c>
      <c r="H12" s="412">
        <v>0</v>
      </c>
      <c r="I12" s="412">
        <v>0</v>
      </c>
      <c r="J12" s="412">
        <v>0</v>
      </c>
      <c r="K12" s="412">
        <v>0</v>
      </c>
      <c r="L12" s="412">
        <v>0</v>
      </c>
      <c r="M12" s="417">
        <f t="shared" si="0"/>
        <v>0</v>
      </c>
      <c r="N12" s="417">
        <f t="shared" si="0"/>
        <v>0</v>
      </c>
      <c r="O12" s="336"/>
      <c r="P12" s="417">
        <v>0</v>
      </c>
      <c r="Q12" s="417">
        <v>0</v>
      </c>
      <c r="R12" s="336"/>
      <c r="S12" s="327">
        <f t="shared" si="1"/>
        <v>10</v>
      </c>
      <c r="T12" s="327">
        <f t="shared" si="2"/>
        <v>65.768000000000001</v>
      </c>
      <c r="U12" s="222"/>
      <c r="V12" s="221">
        <v>10</v>
      </c>
      <c r="W12" s="268">
        <v>65.768000000000001</v>
      </c>
      <c r="X12" s="222"/>
      <c r="Y12" s="430">
        <f t="shared" si="3"/>
        <v>0</v>
      </c>
      <c r="Z12" s="431">
        <f t="shared" si="4"/>
        <v>0</v>
      </c>
    </row>
    <row r="13" spans="2:26" x14ac:dyDescent="0.25">
      <c r="B13" s="419">
        <v>2005</v>
      </c>
      <c r="C13" s="341"/>
      <c r="D13" s="417">
        <v>13</v>
      </c>
      <c r="E13" s="418">
        <v>93.143000000000001</v>
      </c>
      <c r="F13" s="336"/>
      <c r="G13" s="412">
        <v>3</v>
      </c>
      <c r="H13" s="412">
        <v>27.327999999999999</v>
      </c>
      <c r="I13" s="412">
        <v>0</v>
      </c>
      <c r="J13" s="412">
        <v>0</v>
      </c>
      <c r="K13" s="412">
        <v>0</v>
      </c>
      <c r="L13" s="412">
        <v>0</v>
      </c>
      <c r="M13" s="417">
        <f>SUM(G13+I13+K13)</f>
        <v>3</v>
      </c>
      <c r="N13" s="417">
        <f>SUM(H13+J13+L13)</f>
        <v>27.327999999999999</v>
      </c>
      <c r="O13" s="336"/>
      <c r="P13" s="417">
        <v>0</v>
      </c>
      <c r="Q13" s="417">
        <v>0</v>
      </c>
      <c r="R13" s="341"/>
      <c r="S13" s="327">
        <f t="shared" si="1"/>
        <v>16</v>
      </c>
      <c r="T13" s="327">
        <f t="shared" si="2"/>
        <v>120.471</v>
      </c>
      <c r="U13" s="222"/>
      <c r="V13" s="221">
        <v>15</v>
      </c>
      <c r="W13" s="268">
        <v>117.67100000000001</v>
      </c>
      <c r="X13" s="222"/>
      <c r="Y13" s="430">
        <f t="shared" si="3"/>
        <v>1</v>
      </c>
      <c r="Z13" s="431">
        <f t="shared" si="4"/>
        <v>2.7999999999999972</v>
      </c>
    </row>
    <row r="14" spans="2:26" x14ac:dyDescent="0.25">
      <c r="B14" s="419">
        <v>2006</v>
      </c>
      <c r="C14" s="341"/>
      <c r="D14" s="417">
        <v>19</v>
      </c>
      <c r="E14" s="418">
        <v>148.524</v>
      </c>
      <c r="F14" s="336"/>
      <c r="G14" s="412">
        <v>3</v>
      </c>
      <c r="H14" s="412">
        <v>63.084000000000003</v>
      </c>
      <c r="I14" s="412">
        <v>1</v>
      </c>
      <c r="J14" s="412">
        <v>223.3</v>
      </c>
      <c r="K14" s="412">
        <v>0</v>
      </c>
      <c r="L14" s="412">
        <v>0</v>
      </c>
      <c r="M14" s="417">
        <f t="shared" si="0"/>
        <v>4</v>
      </c>
      <c r="N14" s="417">
        <f t="shared" si="0"/>
        <v>286.38400000000001</v>
      </c>
      <c r="O14" s="336"/>
      <c r="P14" s="417">
        <v>0</v>
      </c>
      <c r="Q14" s="417">
        <v>0</v>
      </c>
      <c r="R14" s="341"/>
      <c r="S14" s="327">
        <f t="shared" si="1"/>
        <v>23</v>
      </c>
      <c r="T14" s="327">
        <f t="shared" si="2"/>
        <v>434.90800000000002</v>
      </c>
      <c r="U14" s="222"/>
      <c r="V14" s="221">
        <v>23</v>
      </c>
      <c r="W14" s="268">
        <v>434.90800000000002</v>
      </c>
      <c r="X14" s="222"/>
      <c r="Y14" s="430">
        <f t="shared" si="3"/>
        <v>0</v>
      </c>
      <c r="Z14" s="431">
        <f t="shared" si="4"/>
        <v>0</v>
      </c>
    </row>
    <row r="15" spans="2:26" ht="9.65" customHeight="1" x14ac:dyDescent="0.25">
      <c r="U15" s="222"/>
      <c r="V15" s="76"/>
      <c r="W15" s="66"/>
      <c r="X15" s="222"/>
      <c r="Y15" s="432"/>
      <c r="Z15" s="66"/>
    </row>
    <row r="16" spans="2:26" x14ac:dyDescent="0.3">
      <c r="D16" s="422" t="s">
        <v>350</v>
      </c>
      <c r="E16" s="423" t="s">
        <v>359</v>
      </c>
      <c r="F16" s="423"/>
      <c r="G16" s="423"/>
      <c r="H16" s="423"/>
      <c r="I16" s="423"/>
      <c r="J16" s="423"/>
      <c r="K16" s="423"/>
      <c r="L16" s="423"/>
      <c r="M16" s="423"/>
      <c r="N16" s="423"/>
      <c r="O16" s="423"/>
      <c r="P16" s="423"/>
      <c r="Q16" s="423"/>
      <c r="R16" s="423"/>
      <c r="S16" s="423"/>
      <c r="T16" s="423"/>
      <c r="U16" s="222"/>
      <c r="V16" s="76"/>
      <c r="W16" s="66"/>
      <c r="X16" s="222"/>
      <c r="Y16" s="432"/>
      <c r="Z16" s="66"/>
    </row>
    <row r="17" spans="2:26" ht="11" customHeight="1" x14ac:dyDescent="0.25">
      <c r="U17" s="222"/>
      <c r="V17" s="76"/>
      <c r="W17" s="66"/>
      <c r="X17" s="222"/>
      <c r="Y17" s="432"/>
      <c r="Z17" s="66"/>
    </row>
    <row r="18" spans="2:26" x14ac:dyDescent="0.25">
      <c r="B18" s="420">
        <v>2007</v>
      </c>
      <c r="C18" s="336"/>
      <c r="D18" s="417">
        <v>18</v>
      </c>
      <c r="E18" s="418">
        <v>148.93199999999999</v>
      </c>
      <c r="F18" s="336"/>
      <c r="G18" s="412">
        <v>2</v>
      </c>
      <c r="H18" s="412">
        <v>19.96</v>
      </c>
      <c r="I18" s="412">
        <v>2</v>
      </c>
      <c r="J18" s="412">
        <v>1045.26</v>
      </c>
      <c r="K18" s="412">
        <v>0</v>
      </c>
      <c r="L18" s="412">
        <v>0</v>
      </c>
      <c r="M18" s="417">
        <f t="shared" ref="M18:M24" si="5">SUM(G18+I18+K18)</f>
        <v>4</v>
      </c>
      <c r="N18" s="417">
        <f t="shared" ref="N18:N24" si="6">SUM(H18+J18+L18)</f>
        <v>1065.22</v>
      </c>
      <c r="O18" s="336"/>
      <c r="P18" s="417">
        <v>0</v>
      </c>
      <c r="Q18" s="417">
        <v>0</v>
      </c>
      <c r="R18" s="336"/>
      <c r="S18" s="327">
        <f>SUM(D18+M18+P18)</f>
        <v>22</v>
      </c>
      <c r="T18" s="327">
        <f>SUM(E18+N18+Q18)</f>
        <v>1214.152</v>
      </c>
      <c r="U18" s="222"/>
      <c r="V18" s="221">
        <v>20</v>
      </c>
      <c r="W18" s="268">
        <v>1194.377</v>
      </c>
      <c r="X18" s="222"/>
      <c r="Y18" s="430">
        <f t="shared" ref="Y18:Y31" si="7">SUM(S18-V18)</f>
        <v>2</v>
      </c>
      <c r="Z18" s="431">
        <f t="shared" ref="Z18:Z31" si="8">SUM(T18-W18)</f>
        <v>19.775000000000091</v>
      </c>
    </row>
    <row r="19" spans="2:26" x14ac:dyDescent="0.25">
      <c r="B19" s="419">
        <v>2008</v>
      </c>
      <c r="C19" s="336"/>
      <c r="D19" s="417">
        <v>10</v>
      </c>
      <c r="E19" s="418">
        <v>73.256</v>
      </c>
      <c r="F19" s="336"/>
      <c r="G19" s="412">
        <v>1</v>
      </c>
      <c r="H19" s="412">
        <v>9.69</v>
      </c>
      <c r="I19" s="412">
        <v>0</v>
      </c>
      <c r="J19" s="412">
        <v>0</v>
      </c>
      <c r="K19" s="412">
        <v>0</v>
      </c>
      <c r="L19" s="412">
        <v>0</v>
      </c>
      <c r="M19" s="417">
        <f t="shared" si="5"/>
        <v>1</v>
      </c>
      <c r="N19" s="417">
        <f t="shared" si="6"/>
        <v>9.69</v>
      </c>
      <c r="O19" s="336"/>
      <c r="P19" s="417">
        <v>0</v>
      </c>
      <c r="Q19" s="417">
        <v>0</v>
      </c>
      <c r="R19" s="336"/>
      <c r="S19" s="327">
        <f t="shared" ref="S19:S24" si="9">SUM(D19+M19+P19)</f>
        <v>11</v>
      </c>
      <c r="T19" s="327">
        <f t="shared" ref="T19:T24" si="10">SUM(E19+N19+Q19)</f>
        <v>82.945999999999998</v>
      </c>
      <c r="U19" s="222"/>
      <c r="V19" s="269">
        <v>10</v>
      </c>
      <c r="W19" s="270">
        <v>79.346000000000004</v>
      </c>
      <c r="X19" s="222"/>
      <c r="Y19" s="430">
        <f t="shared" si="7"/>
        <v>1</v>
      </c>
      <c r="Z19" s="431">
        <f t="shared" si="8"/>
        <v>3.5999999999999943</v>
      </c>
    </row>
    <row r="20" spans="2:26" x14ac:dyDescent="0.25">
      <c r="B20" s="419">
        <v>2009</v>
      </c>
      <c r="C20" s="336"/>
      <c r="D20" s="417">
        <v>14</v>
      </c>
      <c r="E20" s="418">
        <v>100.462</v>
      </c>
      <c r="F20" s="336"/>
      <c r="G20" s="412">
        <v>1</v>
      </c>
      <c r="H20" s="412">
        <v>49</v>
      </c>
      <c r="I20" s="412">
        <v>0</v>
      </c>
      <c r="J20" s="412">
        <v>0</v>
      </c>
      <c r="K20" s="412">
        <v>2</v>
      </c>
      <c r="L20" s="412">
        <v>3211.8</v>
      </c>
      <c r="M20" s="417">
        <f t="shared" si="5"/>
        <v>3</v>
      </c>
      <c r="N20" s="417">
        <f t="shared" si="6"/>
        <v>3260.8</v>
      </c>
      <c r="O20" s="336"/>
      <c r="P20" s="417">
        <v>0</v>
      </c>
      <c r="Q20" s="417">
        <v>0</v>
      </c>
      <c r="R20" s="336"/>
      <c r="S20" s="327">
        <f t="shared" si="9"/>
        <v>17</v>
      </c>
      <c r="T20" s="327">
        <f t="shared" si="10"/>
        <v>3361.2620000000002</v>
      </c>
      <c r="U20" s="222"/>
      <c r="V20" s="221">
        <v>17</v>
      </c>
      <c r="W20" s="268">
        <v>3361.2620000000002</v>
      </c>
      <c r="X20" s="222"/>
      <c r="Y20" s="430">
        <f t="shared" si="7"/>
        <v>0</v>
      </c>
      <c r="Z20" s="431">
        <f t="shared" si="8"/>
        <v>0</v>
      </c>
    </row>
    <row r="21" spans="2:26" x14ac:dyDescent="0.25">
      <c r="B21" s="419">
        <v>2010</v>
      </c>
      <c r="C21" s="341"/>
      <c r="D21" s="417">
        <v>23</v>
      </c>
      <c r="E21" s="418">
        <v>136.85300000000001</v>
      </c>
      <c r="F21" s="336"/>
      <c r="G21" s="412">
        <v>5</v>
      </c>
      <c r="H21" s="412">
        <v>196.45599999999999</v>
      </c>
      <c r="I21" s="412">
        <v>2</v>
      </c>
      <c r="J21" s="412">
        <v>511.32</v>
      </c>
      <c r="K21" s="412">
        <v>0</v>
      </c>
      <c r="L21" s="412">
        <v>0</v>
      </c>
      <c r="M21" s="417">
        <f t="shared" si="5"/>
        <v>7</v>
      </c>
      <c r="N21" s="417">
        <f t="shared" si="6"/>
        <v>707.77599999999995</v>
      </c>
      <c r="O21" s="336"/>
      <c r="P21" s="417">
        <v>0</v>
      </c>
      <c r="Q21" s="417">
        <v>0</v>
      </c>
      <c r="R21" s="336"/>
      <c r="S21" s="327">
        <f t="shared" si="9"/>
        <v>30</v>
      </c>
      <c r="T21" s="327">
        <f t="shared" si="10"/>
        <v>844.62899999999991</v>
      </c>
      <c r="U21" s="222"/>
      <c r="V21" s="221">
        <v>27</v>
      </c>
      <c r="W21" s="268">
        <v>818.98400000000004</v>
      </c>
      <c r="X21" s="222"/>
      <c r="Y21" s="430">
        <f t="shared" si="7"/>
        <v>3</v>
      </c>
      <c r="Z21" s="431">
        <f t="shared" si="8"/>
        <v>25.644999999999868</v>
      </c>
    </row>
    <row r="22" spans="2:26" x14ac:dyDescent="0.25">
      <c r="B22" s="419">
        <v>2011</v>
      </c>
      <c r="C22" s="336"/>
      <c r="D22" s="417">
        <v>19</v>
      </c>
      <c r="E22" s="418">
        <v>150.66999999999999</v>
      </c>
      <c r="F22" s="336"/>
      <c r="G22" s="412">
        <v>10</v>
      </c>
      <c r="H22" s="412">
        <v>307.65600000000001</v>
      </c>
      <c r="I22" s="412">
        <v>3</v>
      </c>
      <c r="J22" s="412">
        <v>560.55999999999995</v>
      </c>
      <c r="K22" s="412">
        <v>0</v>
      </c>
      <c r="L22" s="412">
        <v>0</v>
      </c>
      <c r="M22" s="417">
        <f t="shared" si="5"/>
        <v>13</v>
      </c>
      <c r="N22" s="417">
        <f t="shared" si="6"/>
        <v>868.21599999999989</v>
      </c>
      <c r="O22" s="336"/>
      <c r="P22" s="417">
        <v>0</v>
      </c>
      <c r="Q22" s="417">
        <v>0</v>
      </c>
      <c r="R22" s="336"/>
      <c r="S22" s="327">
        <f t="shared" si="9"/>
        <v>32</v>
      </c>
      <c r="T22" s="327">
        <f t="shared" si="10"/>
        <v>1018.8859999999999</v>
      </c>
      <c r="U22" s="222"/>
      <c r="V22" s="221">
        <v>31</v>
      </c>
      <c r="W22" s="268">
        <v>1012.7759999999998</v>
      </c>
      <c r="X22" s="222"/>
      <c r="Y22" s="430">
        <f t="shared" si="7"/>
        <v>1</v>
      </c>
      <c r="Z22" s="431">
        <f t="shared" si="8"/>
        <v>6.1100000000000136</v>
      </c>
    </row>
    <row r="23" spans="2:26" x14ac:dyDescent="0.25">
      <c r="B23" s="419">
        <v>2012</v>
      </c>
      <c r="C23" s="341"/>
      <c r="D23" s="417">
        <v>12</v>
      </c>
      <c r="E23" s="418">
        <v>81.045000000000002</v>
      </c>
      <c r="F23" s="336"/>
      <c r="G23" s="412">
        <v>1</v>
      </c>
      <c r="H23" s="412">
        <v>10.08</v>
      </c>
      <c r="I23" s="412">
        <v>1</v>
      </c>
      <c r="J23" s="412">
        <v>605.15</v>
      </c>
      <c r="K23" s="412">
        <v>0</v>
      </c>
      <c r="L23" s="412">
        <v>0</v>
      </c>
      <c r="M23" s="417">
        <f t="shared" si="5"/>
        <v>2</v>
      </c>
      <c r="N23" s="417">
        <f t="shared" si="6"/>
        <v>615.23</v>
      </c>
      <c r="O23" s="336"/>
      <c r="P23" s="417">
        <v>0</v>
      </c>
      <c r="Q23" s="417">
        <v>0</v>
      </c>
      <c r="R23" s="341"/>
      <c r="S23" s="327">
        <f t="shared" si="9"/>
        <v>14</v>
      </c>
      <c r="T23" s="327">
        <f t="shared" si="10"/>
        <v>696.27499999999998</v>
      </c>
      <c r="U23" s="222"/>
      <c r="V23" s="221">
        <v>14</v>
      </c>
      <c r="W23" s="268">
        <v>696.27499999999998</v>
      </c>
      <c r="X23" s="222"/>
      <c r="Y23" s="430">
        <f t="shared" si="7"/>
        <v>0</v>
      </c>
      <c r="Z23" s="431">
        <f t="shared" si="8"/>
        <v>0</v>
      </c>
    </row>
    <row r="24" spans="2:26" x14ac:dyDescent="0.25">
      <c r="B24" s="419">
        <v>2013</v>
      </c>
      <c r="C24" s="341"/>
      <c r="D24" s="417">
        <v>9</v>
      </c>
      <c r="E24" s="418">
        <v>51.734999999999999</v>
      </c>
      <c r="F24" s="336"/>
      <c r="G24" s="412">
        <v>1</v>
      </c>
      <c r="H24" s="412">
        <v>32.384999999999998</v>
      </c>
      <c r="I24" s="412">
        <v>1</v>
      </c>
      <c r="J24" s="412">
        <v>211.14</v>
      </c>
      <c r="K24" s="412">
        <v>0</v>
      </c>
      <c r="L24" s="412">
        <v>0</v>
      </c>
      <c r="M24" s="417">
        <f t="shared" si="5"/>
        <v>2</v>
      </c>
      <c r="N24" s="417">
        <f t="shared" si="6"/>
        <v>243.52499999999998</v>
      </c>
      <c r="O24" s="336"/>
      <c r="P24" s="417">
        <v>0</v>
      </c>
      <c r="Q24" s="417">
        <v>0</v>
      </c>
      <c r="R24" s="341"/>
      <c r="S24" s="327">
        <f t="shared" si="9"/>
        <v>11</v>
      </c>
      <c r="T24" s="327">
        <f t="shared" si="10"/>
        <v>295.26</v>
      </c>
      <c r="U24" s="222"/>
      <c r="V24" s="221">
        <v>10</v>
      </c>
      <c r="W24" s="268">
        <v>291.65999999999997</v>
      </c>
      <c r="X24" s="222"/>
      <c r="Y24" s="430">
        <f t="shared" si="7"/>
        <v>1</v>
      </c>
      <c r="Z24" s="431">
        <f t="shared" si="8"/>
        <v>3.6000000000000227</v>
      </c>
    </row>
    <row r="25" spans="2:26" x14ac:dyDescent="0.25">
      <c r="B25" s="419">
        <v>2014</v>
      </c>
      <c r="C25" s="341"/>
      <c r="D25" s="417">
        <v>12</v>
      </c>
      <c r="E25" s="418">
        <v>102.495</v>
      </c>
      <c r="F25" s="336"/>
      <c r="G25" s="412">
        <v>0</v>
      </c>
      <c r="H25" s="412">
        <v>0</v>
      </c>
      <c r="I25" s="412">
        <v>0</v>
      </c>
      <c r="J25" s="412">
        <v>0</v>
      </c>
      <c r="K25" s="412">
        <v>0</v>
      </c>
      <c r="L25" s="412">
        <v>0</v>
      </c>
      <c r="M25" s="417">
        <f t="shared" ref="M25:N31" si="11">SUM(G25+I25+K25)</f>
        <v>0</v>
      </c>
      <c r="N25" s="417">
        <f t="shared" si="11"/>
        <v>0</v>
      </c>
      <c r="O25" s="336"/>
      <c r="P25" s="417">
        <v>0</v>
      </c>
      <c r="Q25" s="417">
        <v>0</v>
      </c>
      <c r="R25" s="336"/>
      <c r="S25" s="327">
        <f t="shared" ref="S25:T31" si="12">SUM(D25+M25+P25)</f>
        <v>12</v>
      </c>
      <c r="T25" s="327">
        <f t="shared" si="12"/>
        <v>102.495</v>
      </c>
      <c r="U25" s="222"/>
      <c r="V25" s="221">
        <v>12</v>
      </c>
      <c r="W25" s="268">
        <v>102.495</v>
      </c>
      <c r="X25" s="222"/>
      <c r="Y25" s="430">
        <f t="shared" si="7"/>
        <v>0</v>
      </c>
      <c r="Z25" s="431">
        <f t="shared" si="8"/>
        <v>0</v>
      </c>
    </row>
    <row r="26" spans="2:26" x14ac:dyDescent="0.25">
      <c r="B26" s="419">
        <v>2015</v>
      </c>
      <c r="C26" s="336"/>
      <c r="D26" s="417">
        <v>8</v>
      </c>
      <c r="E26" s="418">
        <v>43.51</v>
      </c>
      <c r="F26" s="336"/>
      <c r="G26" s="412">
        <v>0</v>
      </c>
      <c r="H26" s="412">
        <v>0</v>
      </c>
      <c r="I26" s="412">
        <v>0</v>
      </c>
      <c r="J26" s="412">
        <v>0</v>
      </c>
      <c r="K26" s="412">
        <v>0</v>
      </c>
      <c r="L26" s="412">
        <v>0</v>
      </c>
      <c r="M26" s="417">
        <f t="shared" si="11"/>
        <v>0</v>
      </c>
      <c r="N26" s="417">
        <f t="shared" si="11"/>
        <v>0</v>
      </c>
      <c r="O26" s="336"/>
      <c r="P26" s="417">
        <v>0</v>
      </c>
      <c r="Q26" s="417">
        <v>0</v>
      </c>
      <c r="R26" s="336"/>
      <c r="S26" s="327">
        <f t="shared" si="12"/>
        <v>8</v>
      </c>
      <c r="T26" s="327">
        <f t="shared" si="12"/>
        <v>43.51</v>
      </c>
      <c r="U26" s="222"/>
      <c r="V26" s="221">
        <v>8</v>
      </c>
      <c r="W26" s="268">
        <v>43.51</v>
      </c>
      <c r="X26" s="222"/>
      <c r="Y26" s="430">
        <f t="shared" si="7"/>
        <v>0</v>
      </c>
      <c r="Z26" s="431">
        <f t="shared" si="8"/>
        <v>0</v>
      </c>
    </row>
    <row r="27" spans="2:26" x14ac:dyDescent="0.25">
      <c r="B27" s="419">
        <v>2016</v>
      </c>
      <c r="C27" s="341"/>
      <c r="D27" s="417">
        <v>12</v>
      </c>
      <c r="E27" s="418">
        <v>78.03</v>
      </c>
      <c r="F27" s="336"/>
      <c r="G27" s="412">
        <v>1</v>
      </c>
      <c r="H27" s="412">
        <v>8.9600000000000009</v>
      </c>
      <c r="I27" s="412">
        <v>0</v>
      </c>
      <c r="J27" s="412">
        <v>0</v>
      </c>
      <c r="K27" s="412">
        <v>0</v>
      </c>
      <c r="L27" s="412">
        <v>0</v>
      </c>
      <c r="M27" s="417">
        <f t="shared" si="11"/>
        <v>1</v>
      </c>
      <c r="N27" s="417">
        <f t="shared" si="11"/>
        <v>8.9600000000000009</v>
      </c>
      <c r="O27" s="336"/>
      <c r="P27" s="417">
        <v>0</v>
      </c>
      <c r="Q27" s="417">
        <v>0</v>
      </c>
      <c r="R27" s="341"/>
      <c r="S27" s="327">
        <f t="shared" si="12"/>
        <v>13</v>
      </c>
      <c r="T27" s="327">
        <f t="shared" si="12"/>
        <v>86.990000000000009</v>
      </c>
      <c r="U27" s="222"/>
      <c r="V27" s="221">
        <v>12</v>
      </c>
      <c r="W27" s="268">
        <v>84.65</v>
      </c>
      <c r="X27" s="222"/>
      <c r="Y27" s="430">
        <f t="shared" si="7"/>
        <v>1</v>
      </c>
      <c r="Z27" s="431">
        <f t="shared" si="8"/>
        <v>2.3400000000000034</v>
      </c>
    </row>
    <row r="28" spans="2:26" x14ac:dyDescent="0.25">
      <c r="B28" s="419">
        <v>2017</v>
      </c>
      <c r="C28" s="341"/>
      <c r="D28" s="417">
        <v>3</v>
      </c>
      <c r="E28" s="418">
        <v>25.23</v>
      </c>
      <c r="F28" s="336"/>
      <c r="G28" s="412">
        <v>0</v>
      </c>
      <c r="H28" s="412">
        <v>0</v>
      </c>
      <c r="I28" s="412">
        <v>0</v>
      </c>
      <c r="J28" s="412">
        <v>0</v>
      </c>
      <c r="K28" s="412">
        <v>0</v>
      </c>
      <c r="L28" s="412">
        <v>0</v>
      </c>
      <c r="M28" s="417">
        <f t="shared" ref="M28:M30" si="13">SUM(G28+I28+K28)</f>
        <v>0</v>
      </c>
      <c r="N28" s="417">
        <f t="shared" ref="N28:N30" si="14">SUM(H28+J28+L28)</f>
        <v>0</v>
      </c>
      <c r="O28" s="336"/>
      <c r="P28" s="417">
        <v>0</v>
      </c>
      <c r="Q28" s="417">
        <v>0</v>
      </c>
      <c r="R28" s="341"/>
      <c r="S28" s="327">
        <f t="shared" ref="S28:S30" si="15">SUM(D28+M28+P28)</f>
        <v>3</v>
      </c>
      <c r="T28" s="327">
        <f t="shared" ref="T28:T30" si="16">SUM(E28+N28+Q28)</f>
        <v>25.23</v>
      </c>
      <c r="U28" s="222"/>
      <c r="V28" s="221">
        <v>3</v>
      </c>
      <c r="W28" s="268">
        <v>25.23</v>
      </c>
      <c r="X28" s="222"/>
      <c r="Y28" s="430">
        <f t="shared" ref="Y28:Y30" si="17">SUM(S28-V28)</f>
        <v>0</v>
      </c>
      <c r="Z28" s="431">
        <f t="shared" ref="Z28:Z30" si="18">SUM(T28-W28)</f>
        <v>0</v>
      </c>
    </row>
    <row r="29" spans="2:26" x14ac:dyDescent="0.25">
      <c r="B29" s="419">
        <v>2018</v>
      </c>
      <c r="C29" s="341"/>
      <c r="D29" s="417">
        <v>3</v>
      </c>
      <c r="E29" s="418">
        <v>35.68</v>
      </c>
      <c r="F29" s="336"/>
      <c r="G29" s="412">
        <v>0</v>
      </c>
      <c r="H29" s="412">
        <v>0</v>
      </c>
      <c r="I29" s="412">
        <v>0</v>
      </c>
      <c r="J29" s="412">
        <v>0</v>
      </c>
      <c r="K29" s="412">
        <v>0</v>
      </c>
      <c r="L29" s="412">
        <v>0</v>
      </c>
      <c r="M29" s="417">
        <f t="shared" si="13"/>
        <v>0</v>
      </c>
      <c r="N29" s="417">
        <f t="shared" si="14"/>
        <v>0</v>
      </c>
      <c r="O29" s="336"/>
      <c r="P29" s="417">
        <v>0</v>
      </c>
      <c r="Q29" s="417">
        <v>0</v>
      </c>
      <c r="R29" s="341"/>
      <c r="S29" s="327">
        <f t="shared" si="15"/>
        <v>3</v>
      </c>
      <c r="T29" s="327">
        <f t="shared" si="16"/>
        <v>35.68</v>
      </c>
      <c r="U29" s="222"/>
      <c r="V29" s="221">
        <v>3</v>
      </c>
      <c r="W29" s="268">
        <v>35.68</v>
      </c>
      <c r="X29" s="222"/>
      <c r="Y29" s="430">
        <f t="shared" si="17"/>
        <v>0</v>
      </c>
      <c r="Z29" s="431">
        <f t="shared" si="18"/>
        <v>0</v>
      </c>
    </row>
    <row r="30" spans="2:26" x14ac:dyDescent="0.25">
      <c r="B30" s="419">
        <v>2019</v>
      </c>
      <c r="C30" s="341"/>
      <c r="D30" s="417">
        <v>2</v>
      </c>
      <c r="E30" s="418">
        <v>17.52</v>
      </c>
      <c r="F30" s="336"/>
      <c r="G30" s="412">
        <v>0</v>
      </c>
      <c r="H30" s="412">
        <v>0</v>
      </c>
      <c r="I30" s="412">
        <v>0</v>
      </c>
      <c r="J30" s="412">
        <v>0</v>
      </c>
      <c r="K30" s="412">
        <v>0</v>
      </c>
      <c r="L30" s="412">
        <v>0</v>
      </c>
      <c r="M30" s="417">
        <f t="shared" si="13"/>
        <v>0</v>
      </c>
      <c r="N30" s="417">
        <f t="shared" si="14"/>
        <v>0</v>
      </c>
      <c r="O30" s="336"/>
      <c r="P30" s="417">
        <v>0</v>
      </c>
      <c r="Q30" s="417">
        <v>0</v>
      </c>
      <c r="R30" s="341"/>
      <c r="S30" s="327">
        <f t="shared" si="15"/>
        <v>2</v>
      </c>
      <c r="T30" s="327">
        <f t="shared" si="16"/>
        <v>17.52</v>
      </c>
      <c r="U30" s="222"/>
      <c r="V30" s="221">
        <v>1</v>
      </c>
      <c r="W30" s="268">
        <v>7.92</v>
      </c>
      <c r="X30" s="222"/>
      <c r="Y30" s="430">
        <f t="shared" si="17"/>
        <v>1</v>
      </c>
      <c r="Z30" s="431">
        <f t="shared" si="18"/>
        <v>9.6</v>
      </c>
    </row>
    <row r="31" spans="2:26" x14ac:dyDescent="0.25">
      <c r="B31" s="419">
        <v>2020</v>
      </c>
      <c r="C31" s="341"/>
      <c r="D31" s="417">
        <v>2</v>
      </c>
      <c r="E31" s="418">
        <v>7.5</v>
      </c>
      <c r="F31" s="336"/>
      <c r="G31" s="412">
        <v>0</v>
      </c>
      <c r="H31" s="412">
        <v>0</v>
      </c>
      <c r="I31" s="412">
        <v>0</v>
      </c>
      <c r="J31" s="412">
        <v>0</v>
      </c>
      <c r="K31" s="412">
        <v>0</v>
      </c>
      <c r="L31" s="412">
        <v>0</v>
      </c>
      <c r="M31" s="417">
        <f t="shared" si="11"/>
        <v>0</v>
      </c>
      <c r="N31" s="417">
        <f t="shared" si="11"/>
        <v>0</v>
      </c>
      <c r="O31" s="336"/>
      <c r="P31" s="417">
        <v>0</v>
      </c>
      <c r="Q31" s="417">
        <v>0</v>
      </c>
      <c r="R31" s="341"/>
      <c r="S31" s="327">
        <f t="shared" si="12"/>
        <v>2</v>
      </c>
      <c r="T31" s="327">
        <f t="shared" si="12"/>
        <v>7.5</v>
      </c>
      <c r="U31" s="222"/>
      <c r="V31" s="221">
        <v>2</v>
      </c>
      <c r="W31" s="268">
        <v>7.5</v>
      </c>
      <c r="X31" s="222"/>
      <c r="Y31" s="430">
        <f t="shared" si="7"/>
        <v>0</v>
      </c>
      <c r="Z31" s="431">
        <f t="shared" si="8"/>
        <v>0</v>
      </c>
    </row>
    <row r="32" spans="2:26" ht="9.65" customHeight="1" x14ac:dyDescent="0.25">
      <c r="U32" s="222"/>
      <c r="V32" s="53"/>
      <c r="W32" s="53"/>
      <c r="X32" s="222"/>
      <c r="Y32" s="281"/>
      <c r="Z32" s="281"/>
    </row>
    <row r="33" spans="1:26" ht="14" x14ac:dyDescent="0.3">
      <c r="D33" s="422" t="s">
        <v>351</v>
      </c>
      <c r="E33" s="423" t="s">
        <v>360</v>
      </c>
      <c r="F33" s="423"/>
      <c r="G33" s="423"/>
      <c r="H33" s="423"/>
      <c r="I33" s="423"/>
      <c r="J33" s="423"/>
      <c r="K33" s="423"/>
      <c r="L33" s="423"/>
      <c r="M33" s="423"/>
      <c r="N33" s="423"/>
      <c r="O33" s="423"/>
      <c r="P33" s="423"/>
      <c r="Q33" s="423"/>
      <c r="R33" s="423"/>
      <c r="S33" s="423"/>
      <c r="T33" s="423"/>
      <c r="U33" s="222"/>
      <c r="V33" s="53"/>
      <c r="W33" s="53"/>
      <c r="X33" s="222"/>
      <c r="Y33" s="281"/>
      <c r="Z33" s="281"/>
    </row>
    <row r="34" spans="1:26" ht="14" x14ac:dyDescent="0.25">
      <c r="U34" s="222"/>
      <c r="V34" s="53"/>
      <c r="W34" s="53"/>
      <c r="X34" s="222"/>
      <c r="Y34" s="281"/>
      <c r="Z34" s="281"/>
    </row>
    <row r="35" spans="1:26" s="212" customFormat="1" ht="28" x14ac:dyDescent="0.25">
      <c r="A35" s="330"/>
      <c r="B35" s="345" t="s">
        <v>355</v>
      </c>
      <c r="C35" s="211"/>
      <c r="D35" s="347">
        <f>SUM(D8:D31)</f>
        <v>193</v>
      </c>
      <c r="E35" s="347">
        <f>SUM(E8:E31)</f>
        <v>1383.0529999999997</v>
      </c>
      <c r="F35" s="211"/>
      <c r="G35" s="421">
        <f t="shared" ref="G35:N35" si="19">SUM(G8:G31)</f>
        <v>29</v>
      </c>
      <c r="H35" s="421">
        <f t="shared" si="19"/>
        <v>813.399</v>
      </c>
      <c r="I35" s="421">
        <f t="shared" si="19"/>
        <v>10</v>
      </c>
      <c r="J35" s="421">
        <f t="shared" si="19"/>
        <v>3156.7299999999996</v>
      </c>
      <c r="K35" s="421">
        <f t="shared" si="19"/>
        <v>2</v>
      </c>
      <c r="L35" s="421">
        <f t="shared" si="19"/>
        <v>3211.8</v>
      </c>
      <c r="M35" s="347">
        <f t="shared" si="19"/>
        <v>41</v>
      </c>
      <c r="N35" s="347">
        <f t="shared" si="19"/>
        <v>7181.9289999999992</v>
      </c>
      <c r="O35" s="211"/>
      <c r="P35" s="347">
        <f>SUM(P8:P31)</f>
        <v>0</v>
      </c>
      <c r="Q35" s="347">
        <f>SUM(Q8:Q31)</f>
        <v>0</v>
      </c>
      <c r="R35" s="211"/>
      <c r="S35" s="346">
        <f>SUM(S8:S31)</f>
        <v>234</v>
      </c>
      <c r="T35" s="346">
        <f>SUM(T8:T31)</f>
        <v>8564.982</v>
      </c>
      <c r="U35" s="222"/>
      <c r="V35" s="427">
        <f>SUM(V8:V31)</f>
        <v>223</v>
      </c>
      <c r="W35" s="427">
        <f>SUM(W8:W31)</f>
        <v>8491.5120000000006</v>
      </c>
      <c r="X35" s="79"/>
      <c r="Y35" s="428">
        <f>SUM(S35-V35)</f>
        <v>11</v>
      </c>
      <c r="Z35" s="429">
        <f>SUM(T35-W35)</f>
        <v>73.469999999999345</v>
      </c>
    </row>
    <row r="36" spans="1:26" ht="9.65" customHeight="1" x14ac:dyDescent="0.35"/>
    <row r="38" spans="1:26" ht="20" x14ac:dyDescent="0.35">
      <c r="C38" s="416"/>
      <c r="D38" s="558" t="s">
        <v>372</v>
      </c>
      <c r="E38" s="558"/>
      <c r="F38" s="558"/>
      <c r="G38" s="558"/>
      <c r="H38" s="558"/>
      <c r="I38" s="558"/>
      <c r="J38" s="558"/>
      <c r="K38" s="558"/>
      <c r="L38" s="558"/>
      <c r="M38" s="558"/>
      <c r="N38" s="558"/>
      <c r="O38" s="559">
        <f>'Annual Capacity'!M1</f>
        <v>45657</v>
      </c>
      <c r="P38" s="559"/>
      <c r="Q38" s="559"/>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504" t="s">
        <v>73</v>
      </c>
      <c r="E40" s="504"/>
      <c r="F40" s="6"/>
      <c r="G40" s="513" t="s">
        <v>9</v>
      </c>
      <c r="H40" s="514"/>
      <c r="I40" s="517" t="s">
        <v>9</v>
      </c>
      <c r="J40" s="518"/>
      <c r="K40" s="519" t="s">
        <v>9</v>
      </c>
      <c r="L40" s="518"/>
      <c r="M40" s="515" t="s">
        <v>9</v>
      </c>
      <c r="N40" s="516"/>
      <c r="O40" s="6"/>
      <c r="P40" s="504" t="s">
        <v>72</v>
      </c>
      <c r="Q40" s="504"/>
      <c r="R40" s="6"/>
      <c r="S40" s="552" t="str">
        <f>S3</f>
        <v>Total of All Projects               as 12/31/2024 (kW)</v>
      </c>
      <c r="T40" s="553"/>
      <c r="U40" s="117"/>
      <c r="V40" s="556"/>
      <c r="W40" s="556"/>
      <c r="X40" s="117"/>
      <c r="Y40" s="532"/>
      <c r="Z40" s="532"/>
    </row>
    <row r="41" spans="1:26" ht="25.25" customHeight="1" x14ac:dyDescent="0.3">
      <c r="B41" s="334"/>
      <c r="C41" s="6"/>
      <c r="D41" s="504"/>
      <c r="E41" s="504"/>
      <c r="F41" s="6"/>
      <c r="G41" s="528" t="s">
        <v>69</v>
      </c>
      <c r="H41" s="529"/>
      <c r="I41" s="505" t="s">
        <v>70</v>
      </c>
      <c r="J41" s="506"/>
      <c r="K41" s="520" t="s">
        <v>71</v>
      </c>
      <c r="L41" s="506"/>
      <c r="M41" s="530" t="s">
        <v>67</v>
      </c>
      <c r="N41" s="531"/>
      <c r="O41" s="6"/>
      <c r="P41" s="504"/>
      <c r="Q41" s="504"/>
      <c r="R41" s="6"/>
      <c r="S41" s="554"/>
      <c r="T41" s="555"/>
      <c r="U41" s="117"/>
      <c r="V41" s="557"/>
      <c r="W41" s="557"/>
      <c r="X41" s="117"/>
      <c r="Y41" s="533"/>
      <c r="Z41" s="533"/>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67" t="s">
        <v>7</v>
      </c>
      <c r="T42" s="367"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0">
        <v>2020</v>
      </c>
      <c r="C44" s="341"/>
      <c r="D44" s="417">
        <v>1</v>
      </c>
      <c r="E44" s="418">
        <v>9.92</v>
      </c>
      <c r="F44" s="336"/>
      <c r="G44" s="412">
        <v>0</v>
      </c>
      <c r="H44" s="412">
        <v>0</v>
      </c>
      <c r="I44" s="412">
        <v>0</v>
      </c>
      <c r="J44" s="412">
        <v>0</v>
      </c>
      <c r="K44" s="412">
        <v>0</v>
      </c>
      <c r="L44" s="412">
        <v>0</v>
      </c>
      <c r="M44" s="417">
        <f t="shared" ref="M44:M45" si="20">SUM(G44+I44+K44)</f>
        <v>0</v>
      </c>
      <c r="N44" s="417">
        <f t="shared" ref="N44:N45" si="21">SUM(H44+J44+L44)</f>
        <v>0</v>
      </c>
      <c r="O44" s="336"/>
      <c r="P44" s="417">
        <v>0</v>
      </c>
      <c r="Q44" s="417">
        <v>0</v>
      </c>
      <c r="R44" s="341"/>
      <c r="S44" s="327">
        <f t="shared" ref="S44:S45" si="22">SUM(D44+M44+P44)</f>
        <v>1</v>
      </c>
      <c r="T44" s="327">
        <f t="shared" ref="T44:T45" si="23">SUM(E44+N44+Q44)</f>
        <v>9.92</v>
      </c>
      <c r="U44" s="222"/>
      <c r="V44" s="221">
        <v>1</v>
      </c>
      <c r="W44" s="268">
        <v>9.92</v>
      </c>
      <c r="X44" s="222"/>
      <c r="Y44" s="430">
        <f t="shared" ref="Y44:Y45" si="24">SUM(S44-V44)</f>
        <v>0</v>
      </c>
      <c r="Z44" s="431">
        <f t="shared" ref="Z44:Z45" si="25">SUM(T44-W44)</f>
        <v>0</v>
      </c>
    </row>
    <row r="45" spans="1:26" x14ac:dyDescent="0.25">
      <c r="B45" s="419">
        <v>2021</v>
      </c>
      <c r="C45" s="341"/>
      <c r="D45" s="417">
        <v>1</v>
      </c>
      <c r="E45" s="418">
        <v>16.32</v>
      </c>
      <c r="F45" s="336"/>
      <c r="G45" s="412">
        <v>0</v>
      </c>
      <c r="H45" s="412">
        <v>0</v>
      </c>
      <c r="I45" s="412">
        <v>0</v>
      </c>
      <c r="J45" s="412">
        <v>0</v>
      </c>
      <c r="K45" s="412">
        <v>0</v>
      </c>
      <c r="L45" s="412">
        <v>0</v>
      </c>
      <c r="M45" s="417">
        <f t="shared" si="20"/>
        <v>0</v>
      </c>
      <c r="N45" s="417">
        <f t="shared" si="21"/>
        <v>0</v>
      </c>
      <c r="O45" s="336"/>
      <c r="P45" s="417">
        <v>0</v>
      </c>
      <c r="Q45" s="417">
        <v>0</v>
      </c>
      <c r="R45" s="341"/>
      <c r="S45" s="327">
        <f t="shared" si="22"/>
        <v>1</v>
      </c>
      <c r="T45" s="327">
        <f t="shared" si="23"/>
        <v>16.32</v>
      </c>
      <c r="U45" s="222"/>
      <c r="V45" s="221">
        <v>1</v>
      </c>
      <c r="W45" s="268">
        <v>16.32</v>
      </c>
      <c r="X45" s="222"/>
      <c r="Y45" s="430">
        <f t="shared" si="24"/>
        <v>0</v>
      </c>
      <c r="Z45" s="431">
        <f t="shared" si="25"/>
        <v>0</v>
      </c>
    </row>
    <row r="46" spans="1:26" ht="9.65" customHeight="1" x14ac:dyDescent="0.25">
      <c r="U46" s="222"/>
      <c r="V46" s="53"/>
      <c r="W46" s="53"/>
      <c r="X46" s="222"/>
      <c r="Y46" s="281"/>
      <c r="Z46" s="281"/>
    </row>
    <row r="47" spans="1:26" ht="14" x14ac:dyDescent="0.3">
      <c r="D47" s="422" t="s">
        <v>361</v>
      </c>
      <c r="E47" s="423" t="s">
        <v>362</v>
      </c>
      <c r="F47" s="423"/>
      <c r="G47" s="423"/>
      <c r="H47" s="423"/>
      <c r="I47" s="423"/>
      <c r="J47" s="423"/>
      <c r="K47" s="423"/>
      <c r="L47" s="423"/>
      <c r="M47" s="423"/>
      <c r="N47" s="423"/>
      <c r="O47" s="423"/>
      <c r="P47" s="423"/>
      <c r="Q47" s="423"/>
      <c r="R47" s="423"/>
      <c r="S47" s="423"/>
      <c r="T47" s="423"/>
      <c r="U47" s="222"/>
      <c r="V47" s="53"/>
      <c r="W47" s="53"/>
      <c r="X47" s="222"/>
      <c r="Y47" s="281"/>
      <c r="Z47" s="281"/>
    </row>
    <row r="48" spans="1:26" ht="14" x14ac:dyDescent="0.25">
      <c r="U48" s="222"/>
      <c r="V48" s="53"/>
      <c r="W48" s="53"/>
      <c r="X48" s="222"/>
      <c r="Y48" s="281"/>
      <c r="Z48" s="281"/>
    </row>
    <row r="49" spans="1:29" s="212" customFormat="1" ht="28" x14ac:dyDescent="0.25">
      <c r="A49" s="330"/>
      <c r="B49" s="345" t="s">
        <v>354</v>
      </c>
      <c r="C49" s="211"/>
      <c r="D49" s="347">
        <f>SUM(D44:D45)</f>
        <v>2</v>
      </c>
      <c r="E49" s="347">
        <f>SUM(E44:E45)</f>
        <v>26.240000000000002</v>
      </c>
      <c r="F49" s="211"/>
      <c r="G49" s="421">
        <f t="shared" ref="G49:N49" si="26">SUM(G44:G45)</f>
        <v>0</v>
      </c>
      <c r="H49" s="421">
        <f t="shared" si="26"/>
        <v>0</v>
      </c>
      <c r="I49" s="421">
        <f t="shared" si="26"/>
        <v>0</v>
      </c>
      <c r="J49" s="421">
        <f t="shared" si="26"/>
        <v>0</v>
      </c>
      <c r="K49" s="421">
        <f t="shared" si="26"/>
        <v>0</v>
      </c>
      <c r="L49" s="421">
        <f t="shared" si="26"/>
        <v>0</v>
      </c>
      <c r="M49" s="347">
        <f t="shared" si="26"/>
        <v>0</v>
      </c>
      <c r="N49" s="347">
        <f t="shared" si="26"/>
        <v>0</v>
      </c>
      <c r="O49" s="211"/>
      <c r="P49" s="347">
        <f>SUM(P44:P45)</f>
        <v>0</v>
      </c>
      <c r="Q49" s="347">
        <f>SUM(Q44:Q45)</f>
        <v>0</v>
      </c>
      <c r="R49" s="211"/>
      <c r="S49" s="346">
        <f>SUM(S44:S45)</f>
        <v>2</v>
      </c>
      <c r="T49" s="346">
        <f>SUM(T44:T45)</f>
        <v>26.240000000000002</v>
      </c>
      <c r="U49" s="222"/>
      <c r="V49" s="427">
        <f>SUM(V44:V45)</f>
        <v>2</v>
      </c>
      <c r="W49" s="427">
        <f>SUM(W44:W45)</f>
        <v>26.240000000000002</v>
      </c>
      <c r="X49" s="79"/>
      <c r="Y49" s="428">
        <f>SUM(S49-V49)</f>
        <v>0</v>
      </c>
      <c r="Z49" s="429">
        <f>SUM(T49-W49)</f>
        <v>0</v>
      </c>
    </row>
    <row r="51" spans="1:29" s="50" customFormat="1" ht="42.5" thickBot="1" x14ac:dyDescent="0.3">
      <c r="A51" s="332"/>
      <c r="B51" s="455" t="s">
        <v>356</v>
      </c>
      <c r="C51" s="210"/>
      <c r="D51" s="456">
        <f>SUM(D35+D49)</f>
        <v>195</v>
      </c>
      <c r="E51" s="457">
        <f>SUM(E35+E49)</f>
        <v>1409.2929999999997</v>
      </c>
      <c r="F51" s="211"/>
      <c r="G51" s="458">
        <f>SUM(G35+G49)</f>
        <v>29</v>
      </c>
      <c r="H51" s="458">
        <f t="shared" ref="H51:L51" si="27">SUM(H35+H49)</f>
        <v>813.399</v>
      </c>
      <c r="I51" s="458">
        <f t="shared" si="27"/>
        <v>10</v>
      </c>
      <c r="J51" s="458">
        <f t="shared" si="27"/>
        <v>3156.7299999999996</v>
      </c>
      <c r="K51" s="458">
        <f t="shared" si="27"/>
        <v>2</v>
      </c>
      <c r="L51" s="458">
        <f t="shared" si="27"/>
        <v>3211.8</v>
      </c>
      <c r="M51" s="457">
        <f t="shared" ref="M51:N51" si="28">SUM(M35+M49)</f>
        <v>41</v>
      </c>
      <c r="N51" s="457">
        <f t="shared" si="28"/>
        <v>7181.9289999999992</v>
      </c>
      <c r="O51" s="211"/>
      <c r="P51" s="457">
        <f t="shared" ref="P51:Q51" si="29">SUM(P35+P49)</f>
        <v>0</v>
      </c>
      <c r="Q51" s="457">
        <f t="shared" si="29"/>
        <v>0</v>
      </c>
      <c r="R51" s="211"/>
      <c r="S51" s="457">
        <f t="shared" ref="S51:T51" si="30">SUM(S35+S49)</f>
        <v>236</v>
      </c>
      <c r="T51" s="457">
        <f t="shared" si="30"/>
        <v>8591.2219999999998</v>
      </c>
      <c r="U51" s="211"/>
      <c r="V51" s="460">
        <f>SUM(V35+V49)</f>
        <v>225</v>
      </c>
      <c r="W51" s="460">
        <f>SUM(W35+W49)</f>
        <v>8517.7520000000004</v>
      </c>
      <c r="X51" s="8"/>
      <c r="Y51" s="459">
        <f>SUM(Y35+Y49)</f>
        <v>11</v>
      </c>
      <c r="Z51" s="459">
        <f>SUM(Z35+Z49)</f>
        <v>73.469999999999345</v>
      </c>
      <c r="AA51" s="212"/>
      <c r="AB51" s="454"/>
      <c r="AC51" s="454"/>
    </row>
    <row r="52" spans="1:29" ht="15" thickTop="1" x14ac:dyDescent="0.35"/>
  </sheetData>
  <mergeCells count="30">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 ref="D38:N38"/>
    <mergeCell ref="O38:Q38"/>
    <mergeCell ref="D40:E41"/>
    <mergeCell ref="G40:H40"/>
    <mergeCell ref="I40:J40"/>
    <mergeCell ref="K40:L40"/>
    <mergeCell ref="M40:N40"/>
    <mergeCell ref="P40:Q41"/>
    <mergeCell ref="S40:T41"/>
    <mergeCell ref="V40:W41"/>
    <mergeCell ref="Y40:Z41"/>
    <mergeCell ref="G41:H41"/>
    <mergeCell ref="I41:J41"/>
    <mergeCell ref="K41:L41"/>
    <mergeCell ref="M41:N41"/>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sqref="A1:B1"/>
    </sheetView>
  </sheetViews>
  <sheetFormatPr defaultColWidth="10.36328125" defaultRowHeight="14" x14ac:dyDescent="0.3"/>
  <cols>
    <col min="1" max="1" width="28.6328125" style="15" customWidth="1"/>
    <col min="2" max="2" width="23.5429687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51" t="s">
        <v>342</v>
      </c>
      <c r="B1" s="551"/>
      <c r="C1" s="204">
        <f>'Annual Capacity'!M1</f>
        <v>45657</v>
      </c>
      <c r="D1" s="315"/>
      <c r="E1" s="128"/>
      <c r="F1" s="128"/>
      <c r="G1" s="128"/>
      <c r="H1" s="128"/>
      <c r="I1" s="128"/>
      <c r="J1" s="145"/>
    </row>
    <row r="2" spans="1:15" ht="20" x14ac:dyDescent="0.3">
      <c r="A2" s="574" t="s">
        <v>364</v>
      </c>
      <c r="B2" s="574"/>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210582</v>
      </c>
      <c r="C5" s="71">
        <f>SUM('Annual Capacity'!E76+'Annual Capacity'!N76)</f>
        <v>4041806.0839999998</v>
      </c>
      <c r="D5" s="29">
        <f>C5/$C$8</f>
        <v>0.80347540994195288</v>
      </c>
    </row>
    <row r="6" spans="1:15" x14ac:dyDescent="0.3">
      <c r="A6" s="10" t="s">
        <v>25</v>
      </c>
      <c r="B6" s="74">
        <f>'Annual Capacity'!P76</f>
        <v>191</v>
      </c>
      <c r="C6" s="71">
        <f>'Annual Capacity'!Q76</f>
        <v>815013.45499999996</v>
      </c>
      <c r="D6" s="29">
        <f>C6/$C$8</f>
        <v>0.16201748828490614</v>
      </c>
    </row>
    <row r="7" spans="1:15" x14ac:dyDescent="0.3">
      <c r="A7" s="10" t="s">
        <v>300</v>
      </c>
      <c r="B7" s="74">
        <f>'Annual Capacity'!S76</f>
        <v>113</v>
      </c>
      <c r="C7" s="71">
        <f>'Annual Capacity'!T76</f>
        <v>173584.67</v>
      </c>
      <c r="D7" s="29">
        <f>C7/$C$8</f>
        <v>3.4507101773141036E-2</v>
      </c>
    </row>
    <row r="8" spans="1:15" x14ac:dyDescent="0.3">
      <c r="A8" s="2" t="s">
        <v>0</v>
      </c>
      <c r="B8" s="75">
        <f>SUM(B5:B7)</f>
        <v>210886</v>
      </c>
      <c r="C8" s="72">
        <f>SUM(C5:C7)</f>
        <v>5030404.2089999998</v>
      </c>
      <c r="D8" s="73">
        <f>SUM(D5:D7)</f>
        <v>1</v>
      </c>
    </row>
    <row r="9" spans="1:15" ht="18" x14ac:dyDescent="0.3">
      <c r="E9" s="129"/>
      <c r="F9" s="129"/>
      <c r="G9" s="129"/>
      <c r="H9" s="129"/>
      <c r="I9" s="129"/>
      <c r="J9" s="129"/>
      <c r="K9" s="129"/>
    </row>
    <row r="10" spans="1:15" ht="20" x14ac:dyDescent="0.3">
      <c r="A10" s="551" t="s">
        <v>295</v>
      </c>
      <c r="B10" s="551"/>
      <c r="C10" s="551"/>
      <c r="D10" s="551"/>
    </row>
    <row r="11" spans="1:15" ht="6" customHeight="1" x14ac:dyDescent="0.35">
      <c r="A11" s="9"/>
    </row>
    <row r="12" spans="1:15" ht="15.5" x14ac:dyDescent="0.35">
      <c r="A12" s="9"/>
      <c r="B12" s="576" t="s">
        <v>314</v>
      </c>
      <c r="C12" s="576"/>
      <c r="D12" s="576"/>
      <c r="F12" s="565" t="s">
        <v>315</v>
      </c>
      <c r="G12" s="566"/>
      <c r="H12" s="567"/>
      <c r="I12" s="375"/>
      <c r="J12" s="565" t="s">
        <v>331</v>
      </c>
      <c r="K12" s="566"/>
      <c r="L12" s="567"/>
      <c r="M12" s="560" t="s">
        <v>341</v>
      </c>
      <c r="N12" s="561"/>
      <c r="O12" s="562"/>
    </row>
    <row r="13" spans="1:15" ht="42" x14ac:dyDescent="0.3">
      <c r="A13" s="44" t="s">
        <v>64</v>
      </c>
      <c r="B13" s="42" t="s">
        <v>27</v>
      </c>
      <c r="C13" s="41" t="s">
        <v>60</v>
      </c>
      <c r="D13" s="41" t="s">
        <v>21</v>
      </c>
      <c r="F13" s="42" t="s">
        <v>27</v>
      </c>
      <c r="G13" s="41" t="s">
        <v>60</v>
      </c>
      <c r="H13" s="41" t="s">
        <v>21</v>
      </c>
      <c r="I13" s="376"/>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1208</v>
      </c>
      <c r="G14" s="139">
        <v>362906.9</v>
      </c>
      <c r="H14" s="29">
        <f t="shared" ref="H14:H25" si="1">G14/$G$26</f>
        <v>0.48672599782666015</v>
      </c>
      <c r="I14" s="377"/>
      <c r="J14" s="138">
        <v>705</v>
      </c>
      <c r="K14" s="139">
        <v>152789.82999999999</v>
      </c>
      <c r="L14" s="29">
        <f>K14/$K$26</f>
        <v>0.22617645006851395</v>
      </c>
      <c r="M14" s="169">
        <f>SUM(B14+F14+J14)</f>
        <v>6881</v>
      </c>
      <c r="N14" s="169">
        <f>SUM(C14+G14+K14)</f>
        <v>1719665.81</v>
      </c>
      <c r="O14" s="170">
        <f t="shared" ref="O14:O25" si="2">N14/$N$26</f>
        <v>0.42546964754383304</v>
      </c>
    </row>
    <row r="15" spans="1:15" x14ac:dyDescent="0.3">
      <c r="A15" s="10" t="s">
        <v>1</v>
      </c>
      <c r="B15" s="140">
        <v>187</v>
      </c>
      <c r="C15" s="139">
        <v>9919.0310000000009</v>
      </c>
      <c r="D15" s="29">
        <f t="shared" si="0"/>
        <v>3.7849303101684341E-3</v>
      </c>
      <c r="F15" s="138">
        <v>13</v>
      </c>
      <c r="G15" s="139">
        <v>988.69</v>
      </c>
      <c r="H15" s="29">
        <f t="shared" si="1"/>
        <v>1.3260181241834769E-3</v>
      </c>
      <c r="I15" s="377"/>
      <c r="J15" s="138">
        <v>15</v>
      </c>
      <c r="K15" s="139">
        <v>443.57</v>
      </c>
      <c r="L15" s="29">
        <f>K15/$K$26</f>
        <v>6.5662150391089991E-4</v>
      </c>
      <c r="M15" s="169">
        <f t="shared" ref="M15:M25" si="3">SUM(B15+F15+J15)</f>
        <v>215</v>
      </c>
      <c r="N15" s="169">
        <f>SUM(C15+G15+K15)</f>
        <v>11351.291000000001</v>
      </c>
      <c r="O15" s="170">
        <f t="shared" si="2"/>
        <v>2.8084699671603545E-3</v>
      </c>
    </row>
    <row r="16" spans="1:15" x14ac:dyDescent="0.3">
      <c r="A16" s="10" t="s">
        <v>62</v>
      </c>
      <c r="B16" s="140">
        <v>100</v>
      </c>
      <c r="C16" s="139">
        <v>29250.197</v>
      </c>
      <c r="D16" s="29">
        <f t="shared" si="0"/>
        <v>1.1161368202569161E-2</v>
      </c>
      <c r="F16" s="138">
        <v>48</v>
      </c>
      <c r="G16" s="139">
        <v>47196.89</v>
      </c>
      <c r="H16" s="29">
        <f t="shared" si="1"/>
        <v>6.3299852881180049E-2</v>
      </c>
      <c r="I16" s="377"/>
      <c r="J16" s="138">
        <v>3</v>
      </c>
      <c r="K16" s="139">
        <v>306.25</v>
      </c>
      <c r="L16" s="29">
        <f t="shared" ref="L16:L25" si="4">K16/$K$26</f>
        <v>4.5334521174270829E-4</v>
      </c>
      <c r="M16" s="169">
        <f t="shared" si="3"/>
        <v>151</v>
      </c>
      <c r="N16" s="169">
        <f>SUM(C16+G16+K16)</f>
        <v>76753.337</v>
      </c>
      <c r="O16" s="170">
        <f t="shared" si="2"/>
        <v>1.8989861315672166E-2</v>
      </c>
    </row>
    <row r="17" spans="1:15" x14ac:dyDescent="0.3">
      <c r="A17" s="10" t="s">
        <v>28</v>
      </c>
      <c r="B17" s="140">
        <v>274</v>
      </c>
      <c r="C17" s="139">
        <v>56241.112999999998</v>
      </c>
      <c r="D17" s="29">
        <f t="shared" si="0"/>
        <v>2.1460633934031251E-2</v>
      </c>
      <c r="F17" s="138">
        <v>16</v>
      </c>
      <c r="G17" s="139">
        <v>6867.46</v>
      </c>
      <c r="H17" s="29">
        <f t="shared" si="1"/>
        <v>9.2105477218390602E-3</v>
      </c>
      <c r="I17" s="377"/>
      <c r="J17" s="138">
        <v>22</v>
      </c>
      <c r="K17" s="139">
        <v>2047.68</v>
      </c>
      <c r="L17" s="29">
        <f t="shared" si="4"/>
        <v>3.0312030144695802E-3</v>
      </c>
      <c r="M17" s="169">
        <f t="shared" si="3"/>
        <v>312</v>
      </c>
      <c r="N17" s="169">
        <f t="shared" ref="N17:N25" si="5">SUM(C17+G17+K17)</f>
        <v>65156.252999999997</v>
      </c>
      <c r="O17" s="170">
        <f t="shared" si="2"/>
        <v>1.6120578683358724E-2</v>
      </c>
    </row>
    <row r="18" spans="1:15" x14ac:dyDescent="0.3">
      <c r="A18" s="10" t="s">
        <v>2</v>
      </c>
      <c r="B18" s="140">
        <v>703</v>
      </c>
      <c r="C18" s="139">
        <v>54027.419000000002</v>
      </c>
      <c r="D18" s="29">
        <f t="shared" si="0"/>
        <v>2.0615926671997492E-2</v>
      </c>
      <c r="F18" s="138">
        <v>99</v>
      </c>
      <c r="G18" s="139">
        <v>8786.74</v>
      </c>
      <c r="H18" s="29">
        <f t="shared" si="1"/>
        <v>1.178466100849399E-2</v>
      </c>
      <c r="I18" s="377"/>
      <c r="J18" s="138">
        <v>61</v>
      </c>
      <c r="K18" s="139">
        <v>4813.7</v>
      </c>
      <c r="L18" s="29">
        <f t="shared" si="4"/>
        <v>7.1257725576028561E-3</v>
      </c>
      <c r="M18" s="169">
        <f t="shared" si="3"/>
        <v>863</v>
      </c>
      <c r="N18" s="169">
        <f t="shared" si="5"/>
        <v>67627.858999999997</v>
      </c>
      <c r="O18" s="170">
        <f t="shared" si="2"/>
        <v>1.6732088970748356E-2</v>
      </c>
    </row>
    <row r="19" spans="1:15" x14ac:dyDescent="0.3">
      <c r="A19" s="10" t="s">
        <v>291</v>
      </c>
      <c r="B19" s="140">
        <v>13</v>
      </c>
      <c r="C19" s="139">
        <v>1229.587</v>
      </c>
      <c r="D19" s="29">
        <f t="shared" si="0"/>
        <v>4.6918908765272271E-4</v>
      </c>
      <c r="F19" s="138">
        <v>7</v>
      </c>
      <c r="G19" s="139">
        <v>14748.65</v>
      </c>
      <c r="H19" s="29">
        <f t="shared" si="1"/>
        <v>1.9780696889053834E-2</v>
      </c>
      <c r="I19" s="377"/>
      <c r="J19" s="138">
        <v>0</v>
      </c>
      <c r="K19" s="139">
        <v>0</v>
      </c>
      <c r="L19" s="29">
        <f t="shared" si="4"/>
        <v>0</v>
      </c>
      <c r="M19" s="169">
        <f t="shared" si="3"/>
        <v>20</v>
      </c>
      <c r="N19" s="169">
        <f t="shared" si="5"/>
        <v>15978.236999999999</v>
      </c>
      <c r="O19" s="170">
        <f t="shared" si="2"/>
        <v>3.9532418596854189E-3</v>
      </c>
    </row>
    <row r="20" spans="1:15" x14ac:dyDescent="0.3">
      <c r="A20" s="10" t="s">
        <v>292</v>
      </c>
      <c r="B20" s="140">
        <v>52</v>
      </c>
      <c r="C20" s="139">
        <v>28850.492999999999</v>
      </c>
      <c r="D20" s="29">
        <f t="shared" si="0"/>
        <v>1.1008848083951167E-2</v>
      </c>
      <c r="F20" s="138">
        <v>19</v>
      </c>
      <c r="G20" s="139">
        <v>20006</v>
      </c>
      <c r="H20" s="29">
        <f t="shared" si="1"/>
        <v>2.6831786093127915E-2</v>
      </c>
      <c r="I20" s="377"/>
      <c r="J20" s="138">
        <v>3</v>
      </c>
      <c r="K20" s="139">
        <v>301.05</v>
      </c>
      <c r="L20" s="29">
        <f t="shared" si="4"/>
        <v>4.4564759508617903E-4</v>
      </c>
      <c r="M20" s="169">
        <f t="shared" si="3"/>
        <v>74</v>
      </c>
      <c r="N20" s="169">
        <f t="shared" si="5"/>
        <v>49157.543000000005</v>
      </c>
      <c r="O20" s="170">
        <f t="shared" si="2"/>
        <v>1.2162271513865138E-2</v>
      </c>
    </row>
    <row r="21" spans="1:15" x14ac:dyDescent="0.3">
      <c r="A21" s="10" t="s">
        <v>4</v>
      </c>
      <c r="B21" s="140">
        <v>122176</v>
      </c>
      <c r="C21" s="139">
        <v>1023466.125</v>
      </c>
      <c r="D21" s="29">
        <f t="shared" si="0"/>
        <v>0.39053693429762798</v>
      </c>
      <c r="F21" s="138">
        <v>23280</v>
      </c>
      <c r="G21" s="139">
        <v>209311.33</v>
      </c>
      <c r="H21" s="29">
        <f t="shared" si="1"/>
        <v>0.28072562398421008</v>
      </c>
      <c r="I21" s="377"/>
      <c r="J21" s="138">
        <v>55522</v>
      </c>
      <c r="K21" s="139">
        <v>488949.26</v>
      </c>
      <c r="L21" s="29">
        <f t="shared" si="4"/>
        <v>0.72379691691800985</v>
      </c>
      <c r="M21" s="169">
        <f t="shared" si="3"/>
        <v>200978</v>
      </c>
      <c r="N21" s="169">
        <f t="shared" si="5"/>
        <v>1721726.7150000001</v>
      </c>
      <c r="O21" s="170">
        <f t="shared" si="2"/>
        <v>0.42597954459410431</v>
      </c>
    </row>
    <row r="22" spans="1:15" x14ac:dyDescent="0.3">
      <c r="A22" s="10" t="s">
        <v>297</v>
      </c>
      <c r="B22" s="140">
        <v>1</v>
      </c>
      <c r="C22" s="139">
        <v>209.3</v>
      </c>
      <c r="D22" s="29">
        <f t="shared" si="0"/>
        <v>7.9865252353607244E-5</v>
      </c>
      <c r="F22" s="138">
        <v>1</v>
      </c>
      <c r="G22" s="139">
        <v>139.84</v>
      </c>
      <c r="H22" s="29">
        <f t="shared" si="1"/>
        <v>1.8755158288828391E-4</v>
      </c>
      <c r="I22" s="377"/>
      <c r="J22" s="138">
        <v>3</v>
      </c>
      <c r="K22" s="139">
        <v>772.65</v>
      </c>
      <c r="L22" s="29">
        <f t="shared" si="4"/>
        <v>1.1437622133975626E-3</v>
      </c>
      <c r="M22" s="169">
        <f t="shared" si="3"/>
        <v>5</v>
      </c>
      <c r="N22" s="169">
        <f t="shared" si="5"/>
        <v>1121.79</v>
      </c>
      <c r="O22" s="170">
        <f t="shared" si="2"/>
        <v>2.7754671468300954E-4</v>
      </c>
    </row>
    <row r="23" spans="1:15" x14ac:dyDescent="0.3">
      <c r="A23" s="10" t="s">
        <v>6</v>
      </c>
      <c r="B23" s="140">
        <v>116</v>
      </c>
      <c r="C23" s="139">
        <v>37475.487000000001</v>
      </c>
      <c r="D23" s="29">
        <f t="shared" si="0"/>
        <v>1.4299996303532382E-2</v>
      </c>
      <c r="F23" s="138">
        <v>23</v>
      </c>
      <c r="G23" s="139">
        <v>8322.16</v>
      </c>
      <c r="H23" s="29">
        <f t="shared" si="1"/>
        <v>1.1161572375926493E-2</v>
      </c>
      <c r="I23" s="377"/>
      <c r="J23" s="138">
        <v>7</v>
      </c>
      <c r="K23" s="139">
        <v>4535.92</v>
      </c>
      <c r="L23" s="29">
        <f t="shared" si="4"/>
        <v>6.7145717970546462E-3</v>
      </c>
      <c r="M23" s="169">
        <f t="shared" si="3"/>
        <v>146</v>
      </c>
      <c r="N23" s="169">
        <f t="shared" si="5"/>
        <v>50333.566999999995</v>
      </c>
      <c r="O23" s="170">
        <f t="shared" si="2"/>
        <v>1.2453236487334655E-2</v>
      </c>
    </row>
    <row r="24" spans="1:15" x14ac:dyDescent="0.3">
      <c r="A24" s="10" t="s">
        <v>5</v>
      </c>
      <c r="B24" s="140">
        <v>629</v>
      </c>
      <c r="C24" s="139">
        <v>174502.91099999999</v>
      </c>
      <c r="D24" s="29">
        <f t="shared" si="0"/>
        <v>6.6587286304128357E-2</v>
      </c>
      <c r="F24" s="138">
        <v>199</v>
      </c>
      <c r="G24" s="139">
        <v>66333.55</v>
      </c>
      <c r="H24" s="29">
        <f t="shared" si="1"/>
        <v>8.8965691512436537E-2</v>
      </c>
      <c r="I24" s="377"/>
      <c r="J24" s="138">
        <v>50</v>
      </c>
      <c r="K24" s="139">
        <v>20573.86</v>
      </c>
      <c r="L24" s="29">
        <f t="shared" si="4"/>
        <v>3.045570912021171E-2</v>
      </c>
      <c r="M24" s="169">
        <f t="shared" si="3"/>
        <v>878</v>
      </c>
      <c r="N24" s="169">
        <f t="shared" si="5"/>
        <v>261410.321</v>
      </c>
      <c r="O24" s="170">
        <f t="shared" si="2"/>
        <v>6.4676611288905173E-2</v>
      </c>
    </row>
    <row r="25" spans="1:15" x14ac:dyDescent="0.3">
      <c r="A25" s="10" t="s">
        <v>63</v>
      </c>
      <c r="B25" s="140">
        <v>59</v>
      </c>
      <c r="C25" s="139">
        <v>1523.3610000000001</v>
      </c>
      <c r="D25" s="29">
        <f t="shared" si="0"/>
        <v>5.8128815427923306E-4</v>
      </c>
      <c r="F25" s="138">
        <v>0</v>
      </c>
      <c r="G25" s="139">
        <v>0</v>
      </c>
      <c r="H25" s="29">
        <f t="shared" si="1"/>
        <v>0</v>
      </c>
      <c r="I25" s="377"/>
      <c r="J25" s="138">
        <v>0</v>
      </c>
      <c r="K25" s="139">
        <v>0</v>
      </c>
      <c r="L25" s="29">
        <f t="shared" si="4"/>
        <v>0</v>
      </c>
      <c r="M25" s="169">
        <f t="shared" si="3"/>
        <v>59</v>
      </c>
      <c r="N25" s="169">
        <f t="shared" si="5"/>
        <v>1523.3610000000001</v>
      </c>
      <c r="O25" s="170">
        <f t="shared" si="2"/>
        <v>3.7690106064969747E-4</v>
      </c>
    </row>
    <row r="26" spans="1:15" ht="14" customHeight="1" x14ac:dyDescent="0.3">
      <c r="A26" s="151" t="s">
        <v>0</v>
      </c>
      <c r="B26" s="152">
        <f>SUM(B14:B25)</f>
        <v>129278</v>
      </c>
      <c r="C26" s="152">
        <f>SUM(C14:C25)</f>
        <v>2620664.1039999998</v>
      </c>
      <c r="D26" s="153">
        <f>SUM(D14:D25)</f>
        <v>1</v>
      </c>
      <c r="F26" s="152">
        <f>SUM(F14:F25)</f>
        <v>24913</v>
      </c>
      <c r="G26" s="152">
        <f>SUM(G14:G25)</f>
        <v>745608.21000000008</v>
      </c>
      <c r="H26" s="153">
        <f>SUM(H14:H25)</f>
        <v>0.99999999999999978</v>
      </c>
      <c r="I26" s="378"/>
      <c r="J26" s="152">
        <f t="shared" ref="J26:O26" si="6">SUM(J14:J25)</f>
        <v>56391</v>
      </c>
      <c r="K26" s="152">
        <f t="shared" si="6"/>
        <v>675533.77</v>
      </c>
      <c r="L26" s="153">
        <f t="shared" si="6"/>
        <v>0.99999999999999978</v>
      </c>
      <c r="M26" s="198">
        <f t="shared" si="6"/>
        <v>210582</v>
      </c>
      <c r="N26" s="198">
        <f t="shared" si="6"/>
        <v>4041806.0839999998</v>
      </c>
      <c r="O26" s="199">
        <f t="shared" si="6"/>
        <v>0.99999999999999989</v>
      </c>
    </row>
    <row r="27" spans="1:15" ht="18" x14ac:dyDescent="0.3">
      <c r="E27" s="129"/>
      <c r="F27" s="129"/>
      <c r="G27" s="129"/>
      <c r="H27" s="129"/>
      <c r="I27" s="129"/>
      <c r="J27" s="129"/>
      <c r="K27" s="129"/>
    </row>
    <row r="28" spans="1:15" s="1" customFormat="1" ht="20" x14ac:dyDescent="0.3">
      <c r="A28" s="575" t="s">
        <v>373</v>
      </c>
      <c r="B28" s="575"/>
      <c r="C28" s="575"/>
      <c r="D28" s="575"/>
      <c r="F28" s="149"/>
      <c r="G28" s="149"/>
      <c r="H28" s="150"/>
      <c r="J28" s="149"/>
      <c r="K28" s="149"/>
      <c r="L28" s="150"/>
    </row>
    <row r="29" spans="1:15" s="1" customFormat="1" ht="5.4" customHeight="1" x14ac:dyDescent="0.3">
      <c r="A29" s="209"/>
      <c r="B29" s="209"/>
      <c r="C29" s="209"/>
      <c r="D29" s="209"/>
      <c r="F29" s="149"/>
      <c r="G29" s="149"/>
      <c r="H29" s="150"/>
      <c r="J29" s="149"/>
    </row>
    <row r="30" spans="1:15" ht="17.5" x14ac:dyDescent="0.3">
      <c r="A30" s="379"/>
      <c r="B30" s="571" t="s">
        <v>315</v>
      </c>
      <c r="C30" s="572"/>
      <c r="D30" s="573"/>
      <c r="F30" s="571" t="s">
        <v>377</v>
      </c>
      <c r="G30" s="572"/>
      <c r="H30" s="573"/>
      <c r="J30" s="568" t="s">
        <v>378</v>
      </c>
      <c r="K30" s="569"/>
      <c r="L30" s="570"/>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79" t="s">
        <v>3</v>
      </c>
      <c r="B32" s="480">
        <v>90</v>
      </c>
      <c r="C32" s="478">
        <v>138398.56</v>
      </c>
      <c r="D32" s="173">
        <f>C32/$C$33</f>
        <v>1</v>
      </c>
      <c r="F32" s="480">
        <v>23</v>
      </c>
      <c r="G32" s="478">
        <v>35186.11</v>
      </c>
      <c r="H32" s="173">
        <v>0</v>
      </c>
      <c r="J32" s="480">
        <f t="shared" ref="J32:K32" si="7">SUM(B32+F32)</f>
        <v>113</v>
      </c>
      <c r="K32" s="478">
        <f t="shared" si="7"/>
        <v>173584.66999999998</v>
      </c>
      <c r="L32" s="173">
        <f>K32/$K$33</f>
        <v>1</v>
      </c>
    </row>
    <row r="33" spans="1:12" ht="14" customHeight="1" x14ac:dyDescent="0.3">
      <c r="A33" s="151" t="s">
        <v>0</v>
      </c>
      <c r="B33" s="152">
        <f>SUM(B32:B32)</f>
        <v>90</v>
      </c>
      <c r="C33" s="152">
        <f>SUM(C32:C32)</f>
        <v>138398.56</v>
      </c>
      <c r="D33" s="153">
        <f>SUM(D32:D32)</f>
        <v>1</v>
      </c>
      <c r="F33" s="152">
        <f>SUM(F32:F32)</f>
        <v>23</v>
      </c>
      <c r="G33" s="152">
        <f>SUM(G32:G32)</f>
        <v>35186.11</v>
      </c>
      <c r="H33" s="153">
        <f>SUM(H32:H32)</f>
        <v>0</v>
      </c>
      <c r="J33" s="152">
        <f>SUM(J32:J32)</f>
        <v>113</v>
      </c>
      <c r="K33" s="152">
        <f>SUM(K32:K32)</f>
        <v>173584.66999999998</v>
      </c>
      <c r="L33" s="153">
        <f>SUM(L32:L32)</f>
        <v>1</v>
      </c>
    </row>
    <row r="34" spans="1:12" ht="18" x14ac:dyDescent="0.3">
      <c r="F34" s="128"/>
      <c r="G34" s="128"/>
      <c r="H34" s="128"/>
      <c r="J34" s="129"/>
      <c r="K34" s="129"/>
    </row>
    <row r="35" spans="1:12" ht="20" x14ac:dyDescent="0.3">
      <c r="A35" s="575" t="s">
        <v>296</v>
      </c>
      <c r="B35" s="575"/>
      <c r="C35" s="575"/>
      <c r="D35" s="575"/>
      <c r="F35" s="564" t="str">
        <f>'Annual Capacity'!Y2</f>
        <v>Previously Reported through 11/30/2024</v>
      </c>
      <c r="G35" s="564"/>
      <c r="H35" s="564" t="str">
        <f>'Annual Capacity'!AB2</f>
        <v>Difference between  11/30/2024 and 12/31/2024</v>
      </c>
      <c r="I35" s="564"/>
      <c r="J35" s="564"/>
    </row>
    <row r="36" spans="1:12" s="1" customFormat="1" ht="5.4" customHeight="1" x14ac:dyDescent="0.3">
      <c r="A36" s="209"/>
      <c r="B36" s="209"/>
      <c r="C36" s="209"/>
      <c r="D36" s="209"/>
      <c r="F36" s="564"/>
      <c r="G36" s="564"/>
      <c r="H36" s="564"/>
      <c r="I36" s="564"/>
      <c r="J36" s="564"/>
    </row>
    <row r="37" spans="1:12" ht="18" x14ac:dyDescent="0.3">
      <c r="A37" s="206" t="s">
        <v>314</v>
      </c>
      <c r="B37" s="56"/>
      <c r="C37" s="56"/>
      <c r="D37" s="56"/>
      <c r="E37" s="56"/>
      <c r="F37" s="563"/>
      <c r="G37" s="563"/>
      <c r="H37" s="563"/>
      <c r="I37" s="563"/>
      <c r="J37" s="563"/>
    </row>
    <row r="38" spans="1:12" ht="27.65" customHeight="1" x14ac:dyDescent="0.3">
      <c r="A38" s="45" t="s">
        <v>334</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63"/>
      <c r="G47" s="563"/>
      <c r="H47" s="563"/>
      <c r="I47" s="563"/>
      <c r="J47" s="563"/>
    </row>
    <row r="48" spans="1:12" ht="27.65" customHeight="1" x14ac:dyDescent="0.3">
      <c r="A48" s="45" t="s">
        <v>334</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09"/>
      <c r="B52" s="409"/>
      <c r="C52" s="409"/>
      <c r="D52" s="409"/>
      <c r="E52" s="409"/>
      <c r="F52" s="409"/>
      <c r="G52" s="409"/>
      <c r="H52" s="409"/>
      <c r="I52" s="409"/>
      <c r="J52" s="409"/>
      <c r="K52" s="408"/>
    </row>
  </sheetData>
  <mergeCells count="16">
    <mergeCell ref="A1:B1"/>
    <mergeCell ref="A2:B2"/>
    <mergeCell ref="B30:D30"/>
    <mergeCell ref="A10:D10"/>
    <mergeCell ref="A35:D35"/>
    <mergeCell ref="B12:D12"/>
    <mergeCell ref="A28:D28"/>
    <mergeCell ref="M12:O12"/>
    <mergeCell ref="F47:G47"/>
    <mergeCell ref="F35:G37"/>
    <mergeCell ref="H35:J37"/>
    <mergeCell ref="H47:J47"/>
    <mergeCell ref="F12:H12"/>
    <mergeCell ref="J12:L12"/>
    <mergeCell ref="J30:L30"/>
    <mergeCell ref="F30:H30"/>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96" t="s">
        <v>313</v>
      </c>
      <c r="B1" s="596"/>
      <c r="C1" s="205">
        <f>'Annual Capacity'!M1</f>
        <v>45657</v>
      </c>
    </row>
    <row r="2" spans="1:16" s="15" customFormat="1" ht="6" customHeight="1" x14ac:dyDescent="0.35">
      <c r="A2" s="9"/>
      <c r="C2" s="16"/>
    </row>
    <row r="3" spans="1:16" ht="28" x14ac:dyDescent="0.25">
      <c r="A3" s="598" t="s">
        <v>303</v>
      </c>
      <c r="B3" s="598"/>
      <c r="C3" s="181" t="s">
        <v>304</v>
      </c>
      <c r="D3" s="42" t="s">
        <v>27</v>
      </c>
      <c r="E3" s="41" t="s">
        <v>60</v>
      </c>
      <c r="F3" s="41" t="s">
        <v>21</v>
      </c>
    </row>
    <row r="4" spans="1:16" ht="29" customHeight="1" x14ac:dyDescent="0.25">
      <c r="A4" s="599" t="s">
        <v>300</v>
      </c>
      <c r="B4" s="599"/>
      <c r="C4" s="181">
        <v>0.85</v>
      </c>
      <c r="D4" s="251">
        <v>90</v>
      </c>
      <c r="E4" s="252">
        <v>138398.56</v>
      </c>
      <c r="F4" s="173">
        <f t="shared" ref="F4:F12" si="0">E4/$E$13</f>
        <v>0.14060968383685229</v>
      </c>
    </row>
    <row r="5" spans="1:16" ht="27.65" customHeight="1" x14ac:dyDescent="0.25">
      <c r="A5" s="597" t="s">
        <v>320</v>
      </c>
      <c r="B5" s="597"/>
      <c r="C5" s="181">
        <v>0.6</v>
      </c>
      <c r="D5" s="251">
        <v>2</v>
      </c>
      <c r="E5" s="252">
        <v>12220</v>
      </c>
      <c r="F5" s="173">
        <f t="shared" si="0"/>
        <v>1.2415232763161229E-2</v>
      </c>
    </row>
    <row r="6" spans="1:16" ht="27.65" customHeight="1" x14ac:dyDescent="0.25">
      <c r="A6" s="597" t="s">
        <v>347</v>
      </c>
      <c r="B6" s="597"/>
      <c r="C6" s="181">
        <v>0.6</v>
      </c>
      <c r="D6" s="249"/>
      <c r="E6" s="250"/>
      <c r="F6" s="403">
        <f t="shared" si="0"/>
        <v>0</v>
      </c>
    </row>
    <row r="7" spans="1:16" ht="27.65" customHeight="1" x14ac:dyDescent="0.25">
      <c r="A7" s="597" t="s">
        <v>348</v>
      </c>
      <c r="B7" s="597"/>
      <c r="C7" s="181">
        <v>1</v>
      </c>
      <c r="D7" s="251">
        <v>1</v>
      </c>
      <c r="E7" s="252">
        <v>4779</v>
      </c>
      <c r="F7" s="173">
        <f t="shared" si="0"/>
        <v>4.8553516673606805E-3</v>
      </c>
    </row>
    <row r="8" spans="1:16" ht="27.65" customHeight="1" x14ac:dyDescent="0.25">
      <c r="A8" s="597" t="s">
        <v>308</v>
      </c>
      <c r="B8" s="597"/>
      <c r="C8" s="181">
        <v>0.6</v>
      </c>
      <c r="D8" s="171">
        <v>37</v>
      </c>
      <c r="E8" s="172">
        <v>32464.2</v>
      </c>
      <c r="F8" s="173">
        <f t="shared" si="0"/>
        <v>3.2982864113733121E-2</v>
      </c>
    </row>
    <row r="9" spans="1:16" ht="26.4" customHeight="1" x14ac:dyDescent="0.25">
      <c r="A9" s="597" t="s">
        <v>305</v>
      </c>
      <c r="B9" s="597"/>
      <c r="C9" s="181">
        <v>1</v>
      </c>
      <c r="D9" s="171">
        <v>1603</v>
      </c>
      <c r="E9" s="172">
        <v>491847.93</v>
      </c>
      <c r="F9" s="173">
        <f t="shared" si="0"/>
        <v>0.49970593576342315</v>
      </c>
    </row>
    <row r="10" spans="1:16" ht="23.4" customHeight="1" x14ac:dyDescent="0.25">
      <c r="A10" s="597" t="s">
        <v>306</v>
      </c>
      <c r="B10" s="597"/>
      <c r="C10" s="181">
        <v>0.6</v>
      </c>
      <c r="D10" s="171">
        <v>269</v>
      </c>
      <c r="E10" s="172">
        <v>4094.17</v>
      </c>
      <c r="F10" s="173">
        <f t="shared" si="0"/>
        <v>4.1595804846114408E-3</v>
      </c>
    </row>
    <row r="11" spans="1:16" ht="27.65" customHeight="1" x14ac:dyDescent="0.25">
      <c r="A11" s="597" t="s">
        <v>307</v>
      </c>
      <c r="B11" s="597"/>
      <c r="C11" s="181">
        <v>0.6</v>
      </c>
      <c r="D11" s="171">
        <v>23002</v>
      </c>
      <c r="E11" s="172">
        <v>204981.91</v>
      </c>
      <c r="F11" s="173">
        <f t="shared" si="0"/>
        <v>0.20825680236394159</v>
      </c>
      <c r="I11" s="238"/>
      <c r="J11" s="238">
        <f>SUM(E11+G11)</f>
        <v>204981.91</v>
      </c>
    </row>
    <row r="12" spans="1:16" ht="27.65" customHeight="1" x14ac:dyDescent="0.25">
      <c r="A12" s="597" t="s">
        <v>317</v>
      </c>
      <c r="B12" s="597"/>
      <c r="C12" s="181">
        <v>1</v>
      </c>
      <c r="D12" s="251">
        <v>11</v>
      </c>
      <c r="E12" s="252">
        <v>95488.97</v>
      </c>
      <c r="F12" s="173">
        <f t="shared" si="0"/>
        <v>9.7014549006916501E-2</v>
      </c>
    </row>
    <row r="13" spans="1:16" ht="27" customHeight="1" x14ac:dyDescent="0.25">
      <c r="C13" s="174"/>
      <c r="D13" s="175">
        <f>SUM(D4:D12)</f>
        <v>25015</v>
      </c>
      <c r="E13" s="175">
        <f>SUM(E4:E12)</f>
        <v>984274.74</v>
      </c>
      <c r="F13" s="176">
        <f>SUM(F4:F12)</f>
        <v>1</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51" t="s">
        <v>340</v>
      </c>
      <c r="B16" s="551"/>
      <c r="C16" s="551"/>
      <c r="D16" s="577"/>
      <c r="E16" s="577"/>
      <c r="F16" s="15"/>
      <c r="G16" s="15"/>
      <c r="H16" s="15"/>
      <c r="I16" s="15"/>
      <c r="J16" s="1"/>
      <c r="K16" s="1"/>
      <c r="M16" s="1"/>
      <c r="P16" s="1"/>
    </row>
    <row r="17" spans="1:18" s="15" customFormat="1" ht="6" customHeight="1" x14ac:dyDescent="0.35">
      <c r="A17" s="9"/>
      <c r="C17" s="16"/>
    </row>
    <row r="18" spans="1:18" ht="15.5" x14ac:dyDescent="0.35">
      <c r="A18" s="9"/>
      <c r="B18" s="565" t="s">
        <v>331</v>
      </c>
      <c r="C18" s="566"/>
      <c r="D18" s="566"/>
      <c r="E18" s="566"/>
      <c r="F18" s="566"/>
      <c r="G18" s="566"/>
      <c r="H18" s="566"/>
      <c r="I18" s="566"/>
      <c r="J18" s="566"/>
      <c r="K18" s="566"/>
      <c r="L18" s="566"/>
      <c r="M18" s="566"/>
      <c r="N18" s="566"/>
      <c r="O18" s="566"/>
      <c r="P18" s="566"/>
      <c r="Q18" s="566"/>
      <c r="R18" s="567"/>
    </row>
    <row r="19" spans="1:18" ht="14" customHeight="1" x14ac:dyDescent="0.3">
      <c r="A19" s="580" t="s">
        <v>333</v>
      </c>
      <c r="B19" s="582" t="s">
        <v>73</v>
      </c>
      <c r="C19" s="582"/>
      <c r="D19" s="586" t="s">
        <v>335</v>
      </c>
      <c r="E19" s="587"/>
      <c r="F19" s="590" t="s">
        <v>336</v>
      </c>
      <c r="G19" s="591"/>
      <c r="H19" s="584" t="s">
        <v>9</v>
      </c>
      <c r="I19" s="585"/>
      <c r="K19" s="584" t="s">
        <v>25</v>
      </c>
      <c r="L19" s="585"/>
      <c r="N19" s="584" t="s">
        <v>376</v>
      </c>
      <c r="O19" s="585"/>
      <c r="Q19" s="592" t="s">
        <v>345</v>
      </c>
      <c r="R19" s="593"/>
    </row>
    <row r="20" spans="1:18" ht="14" x14ac:dyDescent="0.25">
      <c r="A20" s="580"/>
      <c r="B20" s="583"/>
      <c r="C20" s="583"/>
      <c r="D20" s="588" t="s">
        <v>337</v>
      </c>
      <c r="E20" s="589"/>
      <c r="F20" s="588" t="s">
        <v>338</v>
      </c>
      <c r="G20" s="589"/>
      <c r="H20" s="578" t="s">
        <v>67</v>
      </c>
      <c r="I20" s="579"/>
      <c r="K20" s="578" t="s">
        <v>67</v>
      </c>
      <c r="L20" s="579"/>
      <c r="N20" s="578" t="s">
        <v>67</v>
      </c>
      <c r="O20" s="579"/>
      <c r="Q20" s="594"/>
      <c r="R20" s="595"/>
    </row>
    <row r="21" spans="1:18" ht="28" customHeight="1" x14ac:dyDescent="0.25">
      <c r="A21" s="581"/>
      <c r="B21" s="367" t="s">
        <v>8</v>
      </c>
      <c r="C21" s="368" t="s">
        <v>61</v>
      </c>
      <c r="D21" s="48" t="s">
        <v>8</v>
      </c>
      <c r="E21" s="48" t="s">
        <v>61</v>
      </c>
      <c r="F21" s="47" t="s">
        <v>8</v>
      </c>
      <c r="G21" s="47" t="s">
        <v>61</v>
      </c>
      <c r="H21" s="367" t="s">
        <v>8</v>
      </c>
      <c r="I21" s="367" t="s">
        <v>61</v>
      </c>
      <c r="K21" s="367" t="s">
        <v>8</v>
      </c>
      <c r="L21" s="367" t="s">
        <v>61</v>
      </c>
      <c r="N21" s="367" t="s">
        <v>8</v>
      </c>
      <c r="O21" s="367" t="s">
        <v>61</v>
      </c>
      <c r="Q21" s="369" t="s">
        <v>8</v>
      </c>
      <c r="R21" s="369" t="s">
        <v>394</v>
      </c>
    </row>
    <row r="22" spans="1:18" ht="14" x14ac:dyDescent="0.3">
      <c r="A22" s="366" t="s">
        <v>339</v>
      </c>
      <c r="B22" s="365"/>
      <c r="C22" s="1"/>
      <c r="D22" s="1"/>
      <c r="E22" s="1"/>
      <c r="F22" s="1"/>
      <c r="G22" s="1"/>
      <c r="H22" s="1"/>
      <c r="I22" s="1"/>
      <c r="K22" s="1"/>
      <c r="L22" s="1"/>
      <c r="N22" s="1"/>
      <c r="O22" s="135"/>
      <c r="Q22" s="1"/>
      <c r="R22" s="1"/>
    </row>
    <row r="23" spans="1:18" ht="14" x14ac:dyDescent="0.3">
      <c r="A23" s="496" t="s">
        <v>367</v>
      </c>
      <c r="B23" s="405">
        <v>3</v>
      </c>
      <c r="C23" s="372">
        <v>37.369999999999997</v>
      </c>
      <c r="D23" s="405">
        <v>0</v>
      </c>
      <c r="E23" s="372">
        <v>0</v>
      </c>
      <c r="F23" s="405">
        <v>0</v>
      </c>
      <c r="G23" s="372">
        <v>0</v>
      </c>
      <c r="H23" s="373">
        <f t="shared" ref="H23:I26" si="1">SUM(D23+F23)</f>
        <v>0</v>
      </c>
      <c r="I23" s="373">
        <f t="shared" si="1"/>
        <v>0</v>
      </c>
      <c r="K23" s="373">
        <v>0</v>
      </c>
      <c r="L23" s="373">
        <v>0</v>
      </c>
      <c r="N23" s="373">
        <v>0</v>
      </c>
      <c r="O23" s="373">
        <v>0</v>
      </c>
      <c r="Q23" s="370">
        <f t="shared" ref="Q23:R26" si="2">SUM(B23+H23+K23+N23)</f>
        <v>3</v>
      </c>
      <c r="R23" s="410">
        <f t="shared" si="2"/>
        <v>37.369999999999997</v>
      </c>
    </row>
    <row r="24" spans="1:18" ht="14" x14ac:dyDescent="0.3">
      <c r="A24" s="496" t="s">
        <v>332</v>
      </c>
      <c r="B24" s="405">
        <v>421</v>
      </c>
      <c r="C24" s="372">
        <v>6660.86</v>
      </c>
      <c r="D24" s="405">
        <v>0</v>
      </c>
      <c r="E24" s="372">
        <v>0</v>
      </c>
      <c r="F24" s="405">
        <v>0</v>
      </c>
      <c r="G24" s="372">
        <v>0</v>
      </c>
      <c r="H24" s="373">
        <f t="shared" si="1"/>
        <v>0</v>
      </c>
      <c r="I24" s="373">
        <f t="shared" si="1"/>
        <v>0</v>
      </c>
      <c r="K24" s="373">
        <v>0</v>
      </c>
      <c r="L24" s="373">
        <v>0</v>
      </c>
      <c r="N24" s="373">
        <v>0</v>
      </c>
      <c r="O24" s="373">
        <v>0</v>
      </c>
      <c r="Q24" s="370">
        <f t="shared" si="2"/>
        <v>421</v>
      </c>
      <c r="R24" s="410">
        <f t="shared" si="2"/>
        <v>6660.86</v>
      </c>
    </row>
    <row r="25" spans="1:18" ht="14" x14ac:dyDescent="0.3">
      <c r="A25" s="496" t="s">
        <v>391</v>
      </c>
      <c r="B25" s="405">
        <v>61</v>
      </c>
      <c r="C25" s="372">
        <v>557.04999999999995</v>
      </c>
      <c r="D25" s="405">
        <v>0</v>
      </c>
      <c r="E25" s="372">
        <v>0</v>
      </c>
      <c r="F25" s="405">
        <v>0</v>
      </c>
      <c r="G25" s="372">
        <v>0</v>
      </c>
      <c r="H25" s="373">
        <f t="shared" si="1"/>
        <v>0</v>
      </c>
      <c r="I25" s="373">
        <f t="shared" si="1"/>
        <v>0</v>
      </c>
      <c r="K25" s="373">
        <v>0</v>
      </c>
      <c r="L25" s="373">
        <v>0</v>
      </c>
      <c r="N25" s="373">
        <v>0</v>
      </c>
      <c r="O25" s="373">
        <v>0</v>
      </c>
      <c r="Q25" s="370">
        <f t="shared" si="2"/>
        <v>61</v>
      </c>
      <c r="R25" s="410">
        <f t="shared" si="2"/>
        <v>557.04999999999995</v>
      </c>
    </row>
    <row r="26" spans="1:18" ht="14" x14ac:dyDescent="0.3">
      <c r="A26" s="496" t="s">
        <v>365</v>
      </c>
      <c r="B26" s="405">
        <v>54915</v>
      </c>
      <c r="C26" s="372">
        <v>480827.44</v>
      </c>
      <c r="D26" s="405">
        <v>0</v>
      </c>
      <c r="E26" s="372">
        <v>0</v>
      </c>
      <c r="F26" s="405">
        <v>0</v>
      </c>
      <c r="G26" s="372">
        <v>0</v>
      </c>
      <c r="H26" s="373">
        <f t="shared" si="1"/>
        <v>0</v>
      </c>
      <c r="I26" s="373">
        <f t="shared" si="1"/>
        <v>0</v>
      </c>
      <c r="K26" s="373">
        <v>0</v>
      </c>
      <c r="L26" s="373">
        <v>0</v>
      </c>
      <c r="N26" s="373">
        <v>0</v>
      </c>
      <c r="O26" s="373">
        <v>0</v>
      </c>
      <c r="Q26" s="370">
        <f t="shared" si="2"/>
        <v>54915</v>
      </c>
      <c r="R26" s="410">
        <f t="shared" si="2"/>
        <v>480827.44</v>
      </c>
    </row>
    <row r="27" spans="1:18" ht="6" customHeight="1" x14ac:dyDescent="0.3">
      <c r="A27" s="364"/>
      <c r="B27" s="406"/>
      <c r="D27" s="135"/>
      <c r="E27" s="135"/>
      <c r="F27" s="135"/>
      <c r="G27" s="135"/>
      <c r="H27" s="135"/>
      <c r="I27" s="135"/>
      <c r="K27" s="135"/>
      <c r="L27" s="135"/>
      <c r="N27" s="135"/>
      <c r="O27" s="135"/>
      <c r="Q27" s="371"/>
      <c r="R27" s="135"/>
    </row>
    <row r="28" spans="1:18" ht="14" x14ac:dyDescent="0.3">
      <c r="A28" s="366" t="s">
        <v>330</v>
      </c>
      <c r="B28" s="406"/>
      <c r="C28" s="135"/>
      <c r="D28" s="135"/>
      <c r="E28" s="135"/>
      <c r="F28" s="135"/>
      <c r="G28" s="135"/>
      <c r="H28" s="135"/>
      <c r="I28" s="135"/>
      <c r="K28" s="135"/>
      <c r="L28" s="135"/>
      <c r="N28" s="135"/>
      <c r="O28" s="135"/>
      <c r="Q28" s="371"/>
      <c r="R28" s="135"/>
    </row>
    <row r="29" spans="1:18" ht="14" x14ac:dyDescent="0.3">
      <c r="A29" s="497" t="s">
        <v>365</v>
      </c>
      <c r="B29" s="405">
        <v>0</v>
      </c>
      <c r="C29" s="372">
        <v>0</v>
      </c>
      <c r="D29" s="405">
        <v>842</v>
      </c>
      <c r="E29" s="372">
        <v>85666.47</v>
      </c>
      <c r="F29" s="405">
        <v>21</v>
      </c>
      <c r="G29" s="372">
        <v>30961.24</v>
      </c>
      <c r="H29" s="373">
        <f t="shared" ref="H29:I40" si="3">SUM(D29+F29)</f>
        <v>863</v>
      </c>
      <c r="I29" s="373">
        <f t="shared" si="3"/>
        <v>116627.71</v>
      </c>
      <c r="K29" s="373">
        <v>0</v>
      </c>
      <c r="L29" s="373">
        <v>0</v>
      </c>
      <c r="N29" s="373">
        <v>0</v>
      </c>
      <c r="O29" s="373">
        <v>0</v>
      </c>
      <c r="Q29" s="370">
        <f t="shared" ref="Q29:R37" si="4">SUM(B29+H29+K29+N29)</f>
        <v>863</v>
      </c>
      <c r="R29" s="410">
        <f t="shared" si="4"/>
        <v>116627.71</v>
      </c>
    </row>
    <row r="30" spans="1:18" ht="14" x14ac:dyDescent="0.3">
      <c r="A30" s="497" t="s">
        <v>366</v>
      </c>
      <c r="B30" s="405">
        <v>0</v>
      </c>
      <c r="C30" s="372">
        <v>0</v>
      </c>
      <c r="D30" s="405">
        <v>23</v>
      </c>
      <c r="E30" s="372">
        <v>11940.78</v>
      </c>
      <c r="F30" s="405">
        <v>6</v>
      </c>
      <c r="G30" s="372">
        <v>11425.38</v>
      </c>
      <c r="H30" s="373">
        <f t="shared" si="3"/>
        <v>29</v>
      </c>
      <c r="I30" s="373">
        <f t="shared" si="3"/>
        <v>23366.16</v>
      </c>
      <c r="K30" s="373">
        <v>0</v>
      </c>
      <c r="L30" s="373">
        <v>0</v>
      </c>
      <c r="N30" s="373">
        <v>0</v>
      </c>
      <c r="O30" s="373">
        <v>0</v>
      </c>
      <c r="Q30" s="370">
        <f t="shared" si="4"/>
        <v>29</v>
      </c>
      <c r="R30" s="410">
        <f t="shared" si="4"/>
        <v>23366.16</v>
      </c>
    </row>
    <row r="31" spans="1:18" ht="14" x14ac:dyDescent="0.3">
      <c r="A31" s="497" t="s">
        <v>367</v>
      </c>
      <c r="B31" s="405">
        <v>0</v>
      </c>
      <c r="C31" s="372">
        <v>0</v>
      </c>
      <c r="D31" s="405">
        <v>13</v>
      </c>
      <c r="E31" s="372">
        <v>1694.19</v>
      </c>
      <c r="F31" s="405">
        <v>8</v>
      </c>
      <c r="G31" s="372">
        <v>13064.27</v>
      </c>
      <c r="H31" s="373">
        <f t="shared" si="3"/>
        <v>21</v>
      </c>
      <c r="I31" s="373">
        <f t="shared" si="3"/>
        <v>14758.460000000001</v>
      </c>
      <c r="K31" s="373">
        <v>0</v>
      </c>
      <c r="L31" s="373">
        <v>0</v>
      </c>
      <c r="N31" s="373">
        <v>0</v>
      </c>
      <c r="O31" s="373">
        <v>0</v>
      </c>
      <c r="Q31" s="370">
        <f t="shared" si="4"/>
        <v>21</v>
      </c>
      <c r="R31" s="410">
        <f t="shared" si="4"/>
        <v>14758.460000000001</v>
      </c>
    </row>
    <row r="32" spans="1:18" ht="14" x14ac:dyDescent="0.3">
      <c r="A32" s="497" t="s">
        <v>320</v>
      </c>
      <c r="B32" s="405">
        <v>0</v>
      </c>
      <c r="C32" s="372">
        <v>0</v>
      </c>
      <c r="D32" s="405">
        <v>0</v>
      </c>
      <c r="E32" s="372">
        <v>0</v>
      </c>
      <c r="F32" s="405">
        <v>0</v>
      </c>
      <c r="G32" s="372">
        <v>0</v>
      </c>
      <c r="H32" s="373">
        <f t="shared" si="3"/>
        <v>0</v>
      </c>
      <c r="I32" s="373">
        <f t="shared" si="3"/>
        <v>0</v>
      </c>
      <c r="K32" s="373">
        <v>0</v>
      </c>
      <c r="L32" s="373">
        <v>0</v>
      </c>
      <c r="N32" s="373">
        <v>0</v>
      </c>
      <c r="O32" s="373">
        <v>0</v>
      </c>
      <c r="Q32" s="370">
        <f t="shared" si="4"/>
        <v>0</v>
      </c>
      <c r="R32" s="410">
        <f t="shared" si="4"/>
        <v>0</v>
      </c>
    </row>
    <row r="33" spans="1:18" ht="14" x14ac:dyDescent="0.3">
      <c r="A33" s="497" t="s">
        <v>368</v>
      </c>
      <c r="B33" s="405">
        <v>0</v>
      </c>
      <c r="C33" s="372">
        <v>0</v>
      </c>
      <c r="D33" s="405">
        <v>41</v>
      </c>
      <c r="E33" s="372">
        <v>8090.42</v>
      </c>
      <c r="F33" s="405">
        <v>2</v>
      </c>
      <c r="G33" s="372">
        <v>2446.08</v>
      </c>
      <c r="H33" s="373">
        <f t="shared" si="3"/>
        <v>43</v>
      </c>
      <c r="I33" s="373">
        <f t="shared" si="3"/>
        <v>10536.5</v>
      </c>
      <c r="K33" s="373">
        <v>0</v>
      </c>
      <c r="L33" s="373">
        <v>0</v>
      </c>
      <c r="N33" s="373">
        <v>0</v>
      </c>
      <c r="O33" s="373">
        <v>0</v>
      </c>
      <c r="Q33" s="370">
        <f t="shared" si="4"/>
        <v>43</v>
      </c>
      <c r="R33" s="410">
        <f t="shared" si="4"/>
        <v>10536.5</v>
      </c>
    </row>
    <row r="34" spans="1:18" ht="14" x14ac:dyDescent="0.3">
      <c r="A34" s="497" t="s">
        <v>369</v>
      </c>
      <c r="B34" s="405">
        <v>0</v>
      </c>
      <c r="C34" s="372">
        <v>0</v>
      </c>
      <c r="D34" s="405">
        <v>5</v>
      </c>
      <c r="E34" s="372">
        <v>2555.86</v>
      </c>
      <c r="F34" s="405">
        <v>0</v>
      </c>
      <c r="G34" s="372">
        <v>0</v>
      </c>
      <c r="H34" s="373">
        <f t="shared" si="3"/>
        <v>5</v>
      </c>
      <c r="I34" s="373">
        <f t="shared" si="3"/>
        <v>2555.86</v>
      </c>
      <c r="K34" s="373">
        <v>0</v>
      </c>
      <c r="L34" s="373">
        <v>0</v>
      </c>
      <c r="N34" s="373">
        <v>0</v>
      </c>
      <c r="O34" s="373">
        <v>0</v>
      </c>
      <c r="Q34" s="370">
        <f t="shared" si="4"/>
        <v>5</v>
      </c>
      <c r="R34" s="410">
        <f t="shared" si="4"/>
        <v>2555.86</v>
      </c>
    </row>
    <row r="35" spans="1:18" ht="14" x14ac:dyDescent="0.3">
      <c r="A35" s="497" t="s">
        <v>370</v>
      </c>
      <c r="B35" s="405">
        <v>0</v>
      </c>
      <c r="C35" s="372">
        <v>0</v>
      </c>
      <c r="D35" s="405">
        <v>0</v>
      </c>
      <c r="E35" s="372">
        <v>0</v>
      </c>
      <c r="F35" s="405">
        <v>2</v>
      </c>
      <c r="G35" s="372">
        <v>4160.68</v>
      </c>
      <c r="H35" s="373">
        <f t="shared" si="3"/>
        <v>2</v>
      </c>
      <c r="I35" s="373">
        <f t="shared" si="3"/>
        <v>4160.68</v>
      </c>
      <c r="K35" s="373">
        <v>0</v>
      </c>
      <c r="L35" s="373">
        <v>0</v>
      </c>
      <c r="N35" s="373">
        <v>0</v>
      </c>
      <c r="O35" s="373">
        <v>0</v>
      </c>
      <c r="Q35" s="370">
        <f t="shared" si="4"/>
        <v>2</v>
      </c>
      <c r="R35" s="410">
        <f t="shared" si="4"/>
        <v>4160.68</v>
      </c>
    </row>
    <row r="36" spans="1:18" ht="14" x14ac:dyDescent="0.3">
      <c r="A36" s="497" t="s">
        <v>371</v>
      </c>
      <c r="B36" s="405">
        <v>0</v>
      </c>
      <c r="C36" s="372">
        <v>0</v>
      </c>
      <c r="D36" s="405">
        <v>0</v>
      </c>
      <c r="E36" s="372">
        <v>0</v>
      </c>
      <c r="F36" s="405">
        <v>0</v>
      </c>
      <c r="G36" s="372">
        <v>0</v>
      </c>
      <c r="H36" s="373">
        <f t="shared" si="3"/>
        <v>0</v>
      </c>
      <c r="I36" s="373">
        <f t="shared" ref="I36" si="5">SUM(E36+G36)</f>
        <v>0</v>
      </c>
      <c r="K36" s="373">
        <v>0</v>
      </c>
      <c r="L36" s="373">
        <v>0</v>
      </c>
      <c r="N36" s="373">
        <v>0</v>
      </c>
      <c r="O36" s="373">
        <v>0</v>
      </c>
      <c r="Q36" s="370">
        <f t="shared" ref="Q36" si="6">SUM(B36+H36+K36+N36)</f>
        <v>0</v>
      </c>
      <c r="R36" s="410">
        <f t="shared" ref="R36" si="7">SUM(C36+I36+L36+O36)</f>
        <v>0</v>
      </c>
    </row>
    <row r="37" spans="1:18" ht="14" x14ac:dyDescent="0.3">
      <c r="A37" s="497" t="s">
        <v>374</v>
      </c>
      <c r="B37" s="405">
        <v>0</v>
      </c>
      <c r="C37" s="372">
        <v>0</v>
      </c>
      <c r="D37" s="405">
        <v>0</v>
      </c>
      <c r="E37" s="372">
        <v>0</v>
      </c>
      <c r="F37" s="405">
        <v>0</v>
      </c>
      <c r="G37" s="372">
        <v>0</v>
      </c>
      <c r="H37" s="373">
        <f t="shared" si="3"/>
        <v>0</v>
      </c>
      <c r="I37" s="373">
        <f t="shared" si="3"/>
        <v>0</v>
      </c>
      <c r="K37" s="373">
        <v>0</v>
      </c>
      <c r="L37" s="373">
        <v>0</v>
      </c>
      <c r="N37" s="373">
        <v>0</v>
      </c>
      <c r="O37" s="373">
        <v>0</v>
      </c>
      <c r="Q37" s="370">
        <f t="shared" si="4"/>
        <v>0</v>
      </c>
      <c r="R37" s="410">
        <f t="shared" si="4"/>
        <v>0</v>
      </c>
    </row>
    <row r="38" spans="1:18" ht="6" customHeight="1" x14ac:dyDescent="0.3">
      <c r="A38" s="364"/>
      <c r="B38" s="406"/>
      <c r="C38" s="135"/>
      <c r="D38" s="135"/>
      <c r="E38" s="135"/>
      <c r="F38" s="135"/>
      <c r="G38" s="135"/>
      <c r="H38" s="135"/>
      <c r="I38" s="135"/>
      <c r="K38" s="135"/>
      <c r="L38" s="135"/>
      <c r="N38" s="135"/>
      <c r="O38" s="135"/>
      <c r="Q38" s="371"/>
      <c r="R38" s="135"/>
    </row>
    <row r="39" spans="1:18" ht="14" x14ac:dyDescent="0.3">
      <c r="A39" s="497" t="s">
        <v>332</v>
      </c>
      <c r="B39" s="405">
        <v>0</v>
      </c>
      <c r="C39" s="372">
        <v>0</v>
      </c>
      <c r="D39" s="405">
        <v>15</v>
      </c>
      <c r="E39" s="372">
        <v>481.81</v>
      </c>
      <c r="F39" s="405">
        <v>4</v>
      </c>
      <c r="G39" s="372">
        <v>9324.14</v>
      </c>
      <c r="H39" s="373">
        <f t="shared" si="3"/>
        <v>19</v>
      </c>
      <c r="I39" s="373">
        <f>SUM(E39+G39)</f>
        <v>9805.9499999999989</v>
      </c>
      <c r="K39" s="373">
        <v>0</v>
      </c>
      <c r="L39" s="373">
        <v>0</v>
      </c>
      <c r="N39" s="373">
        <v>0</v>
      </c>
      <c r="O39" s="373">
        <v>0</v>
      </c>
      <c r="Q39" s="370">
        <f>SUM(B39+H39+K39+N39)</f>
        <v>19</v>
      </c>
      <c r="R39" s="410">
        <f>SUM(C39+I39+L39+O39)</f>
        <v>9805.9499999999989</v>
      </c>
    </row>
    <row r="40" spans="1:18" ht="14" x14ac:dyDescent="0.3">
      <c r="A40" s="497" t="s">
        <v>358</v>
      </c>
      <c r="B40" s="405">
        <v>0</v>
      </c>
      <c r="C40" s="372">
        <v>0</v>
      </c>
      <c r="D40" s="405">
        <v>7</v>
      </c>
      <c r="E40" s="372">
        <v>1707.33</v>
      </c>
      <c r="F40" s="405">
        <v>2</v>
      </c>
      <c r="G40" s="372">
        <v>3932.4</v>
      </c>
      <c r="H40" s="373">
        <f t="shared" si="3"/>
        <v>9</v>
      </c>
      <c r="I40" s="373">
        <f>SUM(E40+G40)</f>
        <v>5639.73</v>
      </c>
      <c r="K40" s="373">
        <v>0</v>
      </c>
      <c r="L40" s="373">
        <v>0</v>
      </c>
      <c r="N40" s="373">
        <v>0</v>
      </c>
      <c r="O40" s="373">
        <v>0</v>
      </c>
      <c r="Q40" s="370">
        <f>SUM(B40+H40+K40+N40)</f>
        <v>9</v>
      </c>
      <c r="R40" s="410">
        <f>SUM(C40+I40+L40+O40)</f>
        <v>5639.73</v>
      </c>
    </row>
    <row r="41" spans="1:18" ht="6" customHeight="1" x14ac:dyDescent="0.3">
      <c r="A41" s="364"/>
      <c r="B41" s="406"/>
      <c r="C41" s="135"/>
      <c r="D41" s="135"/>
      <c r="E41" s="135"/>
      <c r="F41" s="135"/>
      <c r="G41" s="135"/>
      <c r="H41" s="135"/>
      <c r="I41" s="135"/>
      <c r="K41" s="135"/>
      <c r="L41" s="135"/>
      <c r="N41" s="135"/>
      <c r="O41" s="135"/>
      <c r="Q41" s="371"/>
      <c r="R41" s="135"/>
    </row>
    <row r="42" spans="1:18" ht="14" x14ac:dyDescent="0.3">
      <c r="A42" s="366" t="s">
        <v>376</v>
      </c>
      <c r="B42" s="406"/>
      <c r="C42" s="135"/>
      <c r="D42" s="135"/>
      <c r="E42" s="135"/>
      <c r="F42" s="135"/>
      <c r="G42" s="135"/>
      <c r="H42" s="135"/>
      <c r="I42" s="135"/>
      <c r="K42" s="135"/>
      <c r="L42" s="135"/>
      <c r="N42" s="135"/>
      <c r="O42" s="135"/>
      <c r="Q42" s="371"/>
      <c r="R42" s="135"/>
    </row>
    <row r="43" spans="1:18" ht="14" x14ac:dyDescent="0.3">
      <c r="A43" s="497" t="s">
        <v>380</v>
      </c>
      <c r="B43" s="405">
        <v>0</v>
      </c>
      <c r="C43" s="372">
        <v>0</v>
      </c>
      <c r="D43" s="372">
        <v>0</v>
      </c>
      <c r="E43" s="372">
        <v>0</v>
      </c>
      <c r="F43" s="372">
        <v>0</v>
      </c>
      <c r="G43" s="372">
        <v>0</v>
      </c>
      <c r="H43" s="373">
        <f t="shared" ref="H43:H45" si="8">SUM(D43+F43)</f>
        <v>0</v>
      </c>
      <c r="I43" s="373">
        <f t="shared" ref="I43:I45" si="9">SUM(E43+G43)</f>
        <v>0</v>
      </c>
      <c r="K43" s="373">
        <v>0</v>
      </c>
      <c r="L43" s="373">
        <v>0</v>
      </c>
      <c r="N43" s="373">
        <v>23</v>
      </c>
      <c r="O43" s="373">
        <v>35186.11</v>
      </c>
      <c r="Q43" s="370">
        <f t="shared" ref="Q43:R45" si="10">SUM(B43+H43+K43+N43)</f>
        <v>23</v>
      </c>
      <c r="R43" s="410">
        <f t="shared" si="10"/>
        <v>35186.11</v>
      </c>
    </row>
    <row r="44" spans="1:18" ht="14" x14ac:dyDescent="0.3">
      <c r="A44" s="497" t="s">
        <v>320</v>
      </c>
      <c r="B44" s="405">
        <v>0</v>
      </c>
      <c r="C44" s="372">
        <v>0</v>
      </c>
      <c r="D44" s="372">
        <v>0</v>
      </c>
      <c r="E44" s="372">
        <v>0</v>
      </c>
      <c r="F44" s="372">
        <v>0</v>
      </c>
      <c r="G44" s="372">
        <v>0</v>
      </c>
      <c r="H44" s="373">
        <f t="shared" si="8"/>
        <v>0</v>
      </c>
      <c r="I44" s="373">
        <f t="shared" ref="I44" si="11">SUM(E44+G44)</f>
        <v>0</v>
      </c>
      <c r="K44" s="373">
        <v>0</v>
      </c>
      <c r="L44" s="373">
        <v>0</v>
      </c>
      <c r="N44" s="373">
        <v>0</v>
      </c>
      <c r="O44" s="373">
        <v>0</v>
      </c>
      <c r="Q44" s="370">
        <f t="shared" ref="Q44" si="12">SUM(B44+H44+K44+N44)</f>
        <v>0</v>
      </c>
      <c r="R44" s="410">
        <f t="shared" ref="R44" si="13">SUM(C44+I44+L44+O44)</f>
        <v>0</v>
      </c>
    </row>
    <row r="45" spans="1:18" ht="14" x14ac:dyDescent="0.3">
      <c r="A45" s="497" t="s">
        <v>381</v>
      </c>
      <c r="B45" s="405">
        <v>0</v>
      </c>
      <c r="C45" s="372">
        <v>0</v>
      </c>
      <c r="D45" s="372">
        <v>0</v>
      </c>
      <c r="E45" s="372">
        <v>0</v>
      </c>
      <c r="F45" s="372">
        <v>0</v>
      </c>
      <c r="G45" s="372">
        <v>0</v>
      </c>
      <c r="H45" s="373">
        <f t="shared" si="8"/>
        <v>0</v>
      </c>
      <c r="I45" s="373">
        <f t="shared" si="9"/>
        <v>0</v>
      </c>
      <c r="K45" s="373">
        <v>0</v>
      </c>
      <c r="L45" s="373">
        <v>0</v>
      </c>
      <c r="N45" s="373">
        <v>0</v>
      </c>
      <c r="O45" s="373">
        <v>0</v>
      </c>
      <c r="Q45" s="370">
        <f t="shared" si="10"/>
        <v>0</v>
      </c>
      <c r="R45" s="410">
        <f t="shared" si="10"/>
        <v>0</v>
      </c>
    </row>
    <row r="46" spans="1:18" ht="6" customHeight="1" x14ac:dyDescent="0.3">
      <c r="A46" s="364"/>
      <c r="B46" s="406"/>
      <c r="C46" s="135"/>
      <c r="D46" s="135"/>
      <c r="E46" s="135"/>
      <c r="F46" s="135"/>
      <c r="G46" s="135"/>
      <c r="H46" s="135"/>
      <c r="I46" s="135"/>
      <c r="K46" s="135"/>
      <c r="L46" s="135"/>
      <c r="N46" s="135"/>
      <c r="O46" s="135"/>
      <c r="Q46" s="371"/>
      <c r="R46" s="135"/>
    </row>
    <row r="47" spans="1:18" ht="14" x14ac:dyDescent="0.3">
      <c r="A47" s="151" t="s">
        <v>0</v>
      </c>
      <c r="B47" s="380">
        <f t="shared" ref="B47:I47" si="14">SUM(B23:B46)</f>
        <v>55400</v>
      </c>
      <c r="C47" s="380">
        <f t="shared" si="14"/>
        <v>488082.72000000003</v>
      </c>
      <c r="D47" s="381">
        <f t="shared" si="14"/>
        <v>946</v>
      </c>
      <c r="E47" s="381">
        <f t="shared" si="14"/>
        <v>112136.86</v>
      </c>
      <c r="F47" s="381">
        <f t="shared" si="14"/>
        <v>45</v>
      </c>
      <c r="G47" s="381">
        <f t="shared" si="14"/>
        <v>75314.19</v>
      </c>
      <c r="H47" s="380">
        <f t="shared" si="14"/>
        <v>991</v>
      </c>
      <c r="I47" s="380">
        <f t="shared" si="14"/>
        <v>187451.05</v>
      </c>
      <c r="K47" s="380">
        <f>SUM(K23:K46)</f>
        <v>0</v>
      </c>
      <c r="L47" s="380">
        <f>SUM(L23:L46)</f>
        <v>0</v>
      </c>
      <c r="N47" s="380">
        <f>SUM(N23:N46)</f>
        <v>23</v>
      </c>
      <c r="O47" s="380">
        <f>SUM(O23:O46)</f>
        <v>35186.11</v>
      </c>
      <c r="Q47" s="382">
        <f>SUM(Q23:Q46)</f>
        <v>56414</v>
      </c>
      <c r="R47" s="382">
        <f>SUM(R23:R46)</f>
        <v>710719.88</v>
      </c>
    </row>
    <row r="49" spans="2:2" x14ac:dyDescent="0.25">
      <c r="B49" s="481"/>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7.36328125"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600" t="s">
        <v>363</v>
      </c>
      <c r="B1" s="600"/>
      <c r="C1" s="600"/>
      <c r="D1" s="600"/>
      <c r="E1" s="600"/>
      <c r="F1" s="600"/>
      <c r="G1" s="374">
        <f>'Annual Capacity'!M1</f>
        <v>45657</v>
      </c>
      <c r="H1" s="383"/>
      <c r="J1" s="197"/>
      <c r="K1" s="147"/>
      <c r="L1" s="189"/>
      <c r="N1" s="197"/>
      <c r="O1" s="147"/>
      <c r="P1" s="189"/>
      <c r="Q1" s="146"/>
      <c r="R1" s="146"/>
      <c r="S1" s="147"/>
    </row>
    <row r="2" spans="1:22" ht="20" x14ac:dyDescent="0.35">
      <c r="A2" s="617" t="s">
        <v>343</v>
      </c>
      <c r="B2" s="617"/>
      <c r="C2" s="617"/>
      <c r="D2" s="617"/>
      <c r="E2" s="617"/>
      <c r="F2" s="617"/>
      <c r="G2" s="617"/>
      <c r="H2" s="131"/>
      <c r="I2" s="604"/>
      <c r="J2" s="604"/>
      <c r="K2" s="604"/>
      <c r="L2" s="131"/>
      <c r="M2" s="604"/>
      <c r="N2" s="604"/>
      <c r="O2" s="604"/>
      <c r="P2" s="131"/>
      <c r="Q2" s="604"/>
      <c r="R2" s="604"/>
      <c r="S2" s="604"/>
    </row>
    <row r="3" spans="1:22" ht="20" x14ac:dyDescent="0.35">
      <c r="A3" s="618" t="s">
        <v>344</v>
      </c>
      <c r="B3" s="618"/>
      <c r="C3" s="618"/>
      <c r="D3" s="618"/>
      <c r="E3" s="618"/>
      <c r="F3" s="618"/>
      <c r="G3" s="618"/>
      <c r="H3" s="131"/>
      <c r="I3" s="604"/>
      <c r="J3" s="604"/>
      <c r="K3" s="604"/>
      <c r="L3" s="131"/>
      <c r="M3" s="604"/>
      <c r="N3" s="604"/>
      <c r="O3" s="604"/>
      <c r="P3" s="131"/>
      <c r="Q3" s="604"/>
      <c r="R3" s="604"/>
      <c r="S3" s="604"/>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606" t="s">
        <v>314</v>
      </c>
      <c r="F5" s="607"/>
      <c r="G5" s="608"/>
      <c r="H5" s="182"/>
      <c r="I5" s="612" t="s">
        <v>315</v>
      </c>
      <c r="J5" s="612"/>
      <c r="K5" s="612"/>
      <c r="L5" s="182"/>
      <c r="M5" s="612" t="s">
        <v>331</v>
      </c>
      <c r="N5" s="612"/>
      <c r="O5" s="612"/>
      <c r="P5" s="182"/>
      <c r="Q5" s="615" t="s">
        <v>326</v>
      </c>
      <c r="R5" s="615"/>
      <c r="S5" s="615"/>
    </row>
    <row r="6" spans="1:22" s="25" customFormat="1" ht="17.399999999999999" customHeight="1" x14ac:dyDescent="0.3">
      <c r="A6" s="183"/>
      <c r="B6" s="183"/>
      <c r="C6" s="183"/>
      <c r="D6" s="183"/>
      <c r="E6" s="609" t="s">
        <v>65</v>
      </c>
      <c r="F6" s="610"/>
      <c r="G6" s="611"/>
      <c r="H6" s="183"/>
      <c r="I6" s="605" t="s">
        <v>65</v>
      </c>
      <c r="J6" s="605"/>
      <c r="K6" s="605"/>
      <c r="L6" s="183"/>
      <c r="M6" s="605" t="s">
        <v>65</v>
      </c>
      <c r="N6" s="605"/>
      <c r="O6" s="605"/>
      <c r="P6" s="183"/>
      <c r="Q6" s="614" t="s">
        <v>65</v>
      </c>
      <c r="R6" s="614"/>
      <c r="S6" s="614"/>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10853</v>
      </c>
      <c r="J9" s="28">
        <v>317423.03999999998</v>
      </c>
      <c r="K9" s="29">
        <f>J9/$J$11</f>
        <v>0.42572363842399213</v>
      </c>
      <c r="L9" s="166"/>
      <c r="M9" s="28">
        <v>23920</v>
      </c>
      <c r="N9" s="28">
        <v>308216.76</v>
      </c>
      <c r="O9" s="389">
        <f>N9/N11</f>
        <v>0.45625662799951511</v>
      </c>
      <c r="P9" s="166"/>
      <c r="Q9" s="28">
        <f>SUM(E9+I9+M9)</f>
        <v>71212</v>
      </c>
      <c r="R9" s="28">
        <f>SUM(F9+J9+N9)</f>
        <v>1612279.93</v>
      </c>
      <c r="S9" s="29">
        <f>R9/$R$11</f>
        <v>0.39890086176633111</v>
      </c>
    </row>
    <row r="10" spans="1:22" s="25" customFormat="1" ht="14.5" x14ac:dyDescent="0.35">
      <c r="A10" s="184" t="s">
        <v>59</v>
      </c>
      <c r="B10" s="185" t="s">
        <v>32</v>
      </c>
      <c r="C10" s="185"/>
      <c r="D10" s="166"/>
      <c r="E10" s="192">
        <v>92839</v>
      </c>
      <c r="F10" s="192">
        <v>1634023.9739999999</v>
      </c>
      <c r="G10" s="193">
        <f>F10/$F$11</f>
        <v>0.62351522711588225</v>
      </c>
      <c r="H10" s="166"/>
      <c r="I10" s="192">
        <v>14060</v>
      </c>
      <c r="J10" s="192">
        <v>428185.17</v>
      </c>
      <c r="K10" s="29">
        <f>J10/$J$11</f>
        <v>0.57427636157600792</v>
      </c>
      <c r="L10" s="166"/>
      <c r="M10" s="192">
        <v>32471</v>
      </c>
      <c r="N10" s="192">
        <v>367317.01</v>
      </c>
      <c r="O10" s="389">
        <f>N10/N11</f>
        <v>0.54374337200048484</v>
      </c>
      <c r="P10" s="166"/>
      <c r="Q10" s="28">
        <f>SUM(E10+I10+M10)</f>
        <v>139370</v>
      </c>
      <c r="R10" s="28">
        <f>SUM(F10+J10+N10)</f>
        <v>2429526.1540000001</v>
      </c>
      <c r="S10" s="29">
        <f>R10/$R$11</f>
        <v>0.60109913823366901</v>
      </c>
      <c r="V10" s="239"/>
    </row>
    <row r="11" spans="1:22" s="32" customFormat="1" ht="14" x14ac:dyDescent="0.3">
      <c r="A11" s="616" t="s">
        <v>20</v>
      </c>
      <c r="B11" s="616"/>
      <c r="C11" s="616"/>
      <c r="D11" s="187"/>
      <c r="E11" s="30">
        <f>SUM(E9:E10)</f>
        <v>129278</v>
      </c>
      <c r="F11" s="30">
        <f>SUM(F9:F10)</f>
        <v>2620664.1039999998</v>
      </c>
      <c r="G11" s="31">
        <f>SUM(G9:G10)</f>
        <v>1</v>
      </c>
      <c r="H11" s="187"/>
      <c r="I11" s="30">
        <f>SUM(I9:I10)</f>
        <v>24913</v>
      </c>
      <c r="J11" s="30">
        <f>SUM(J9:J10)</f>
        <v>745608.21</v>
      </c>
      <c r="K11" s="31">
        <f>SUM(K9:K10)</f>
        <v>1</v>
      </c>
      <c r="L11" s="187"/>
      <c r="M11" s="30">
        <f>SUM(M9:M10)</f>
        <v>56391</v>
      </c>
      <c r="N11" s="30">
        <f>SUM(N9:N10)</f>
        <v>675533.77</v>
      </c>
      <c r="O11" s="31">
        <f>SUM(O9:O10)</f>
        <v>1</v>
      </c>
      <c r="P11" s="187"/>
      <c r="Q11" s="200">
        <f>SUM(Q9:Q10)</f>
        <v>210582</v>
      </c>
      <c r="R11" s="200">
        <f>SUM(R9:R10)</f>
        <v>4041806.0839999998</v>
      </c>
      <c r="S11" s="201">
        <f>SUM(S9:S10)</f>
        <v>1</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605" t="s">
        <v>68</v>
      </c>
      <c r="F14" s="605"/>
      <c r="G14" s="605"/>
      <c r="H14" s="183"/>
      <c r="I14" s="601" t="s">
        <v>68</v>
      </c>
      <c r="J14" s="602"/>
      <c r="K14" s="603"/>
      <c r="L14" s="183"/>
      <c r="M14" s="605" t="s">
        <v>68</v>
      </c>
      <c r="N14" s="605"/>
      <c r="O14" s="605"/>
      <c r="P14" s="183"/>
      <c r="Q14" s="614" t="s">
        <v>68</v>
      </c>
      <c r="R14" s="614"/>
      <c r="S14" s="614"/>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97916.9</v>
      </c>
      <c r="K16" s="29">
        <f>J16/$J$18</f>
        <v>0.46780506339527822</v>
      </c>
      <c r="L16" s="166"/>
      <c r="M16" s="28">
        <v>23297</v>
      </c>
      <c r="N16" s="28">
        <v>226353.78</v>
      </c>
      <c r="O16" s="389">
        <f>N16/N18</f>
        <v>0.46293920150323981</v>
      </c>
      <c r="P16" s="166"/>
      <c r="Q16" s="28">
        <f>SUM(E16+I16+M16)</f>
        <v>65256</v>
      </c>
      <c r="R16" s="28">
        <f>SUM(F16+J16+N16)</f>
        <v>611998.19500000007</v>
      </c>
      <c r="S16" s="29">
        <f>R16/$R$18</f>
        <v>0.35545606028422461</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111394.43</v>
      </c>
      <c r="K17" s="29">
        <f>J17/$J$18</f>
        <v>0.53219493660472172</v>
      </c>
      <c r="L17" s="166"/>
      <c r="M17" s="28">
        <v>32225</v>
      </c>
      <c r="N17" s="28">
        <v>262595.48</v>
      </c>
      <c r="O17" s="389">
        <f>N17/N18</f>
        <v>0.53706079849676014</v>
      </c>
      <c r="P17" s="166"/>
      <c r="Q17" s="28">
        <f>SUM(E17+I17+M17)</f>
        <v>135722</v>
      </c>
      <c r="R17" s="28">
        <f>SUM(F17+J17+N17)</f>
        <v>1109728.52</v>
      </c>
      <c r="S17" s="29">
        <f>R17/$R$18</f>
        <v>0.64454393971577539</v>
      </c>
    </row>
    <row r="18" spans="1:19" s="32" customFormat="1" ht="14" x14ac:dyDescent="0.3">
      <c r="A18" s="616" t="s">
        <v>20</v>
      </c>
      <c r="B18" s="616"/>
      <c r="C18" s="616"/>
      <c r="D18" s="187"/>
      <c r="E18" s="30">
        <f>SUM(E16:E17)</f>
        <v>122176</v>
      </c>
      <c r="F18" s="30">
        <f>SUM(F16:F17)</f>
        <v>1023466.125</v>
      </c>
      <c r="G18" s="31">
        <f>SUM(G16:G17)</f>
        <v>1</v>
      </c>
      <c r="H18" s="187"/>
      <c r="I18" s="30">
        <f>SUM(I16:I17)</f>
        <v>23280</v>
      </c>
      <c r="J18" s="30">
        <f>SUM(J16:J17)</f>
        <v>209311.33</v>
      </c>
      <c r="K18" s="31">
        <f>SUM(K16:K17)</f>
        <v>1</v>
      </c>
      <c r="L18" s="187"/>
      <c r="M18" s="30">
        <f>SUM(M16:M17)</f>
        <v>55522</v>
      </c>
      <c r="N18" s="30">
        <f>SUM(N16:N17)</f>
        <v>488949.26</v>
      </c>
      <c r="O18" s="31">
        <f>SUM(O16:O17)</f>
        <v>1</v>
      </c>
      <c r="P18" s="187"/>
      <c r="Q18" s="200">
        <f>SUM(Q16:Q17)</f>
        <v>200978</v>
      </c>
      <c r="R18" s="200">
        <f>SUM(R16:R17)</f>
        <v>1721726.7150000001</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613" t="s">
        <v>375</v>
      </c>
      <c r="B21" s="613"/>
      <c r="C21" s="613"/>
      <c r="D21" s="613"/>
      <c r="E21" s="613"/>
      <c r="F21" s="613"/>
      <c r="G21" s="613"/>
      <c r="H21" s="613"/>
      <c r="I21" s="613"/>
      <c r="J21" s="613"/>
      <c r="K21" s="613"/>
      <c r="L21" s="613"/>
      <c r="M21" s="613"/>
      <c r="N21" s="613"/>
      <c r="O21" s="613"/>
      <c r="P21" s="613"/>
      <c r="Q21" s="613"/>
      <c r="R21" s="613"/>
      <c r="S21" s="613"/>
    </row>
    <row r="24" spans="1:19" x14ac:dyDescent="0.35">
      <c r="I24" s="402"/>
      <c r="J24" s="402"/>
    </row>
    <row r="25" spans="1:19" x14ac:dyDescent="0.35">
      <c r="I25" s="402"/>
      <c r="J25" s="402"/>
    </row>
    <row r="27" spans="1:19" x14ac:dyDescent="0.35">
      <c r="I27" s="402"/>
      <c r="J27" s="402"/>
    </row>
    <row r="28" spans="1:19" x14ac:dyDescent="0.35">
      <c r="I28" s="402"/>
      <c r="J28" s="402"/>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2025-01-10T15:15:29Z</cp:lastPrinted>
  <dcterms:created xsi:type="dcterms:W3CDTF">2009-08-03T14:10:19Z</dcterms:created>
  <dcterms:modified xsi:type="dcterms:W3CDTF">2025-01-14T15:04:11Z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