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5 Monthly\(02) February 2025\To be Posted on Website\"/>
    </mc:Choice>
  </mc:AlternateContent>
  <xr:revisionPtr revIDLastSave="0" documentId="8_{0F8CA0DD-5CE8-40B6-A9C4-29B6552B5785}" xr6:coauthVersionLast="47" xr6:coauthVersionMax="47" xr10:uidLastSave="{00000000-0000-0000-0000-000000000000}"/>
  <bookViews>
    <workbookView xWindow="22932" yWindow="1392"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Capacity'!$B$1:$AC$64</definedName>
    <definedName name="_xlnm.Print_Area" localSheetId="9">'Installations by County'!$C$1:$U$30</definedName>
    <definedName name="_xlnm.Print_Area" localSheetId="6">'Interconnection &amp; Customer Type'!$A$1:$L$51</definedName>
    <definedName name="_xlnm.Print_Area" localSheetId="4">'Monthly Capacity'!$A$1:$AA$125</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48" i="71" l="1"/>
  <c r="Q48" i="71"/>
  <c r="R25" i="71"/>
  <c r="I25" i="71"/>
  <c r="H25" i="71"/>
  <c r="Q25" i="71" s="1"/>
  <c r="X123" i="61"/>
  <c r="W123" i="61"/>
  <c r="R123" i="61"/>
  <c r="Q123" i="61"/>
  <c r="O123" i="61"/>
  <c r="N123" i="61"/>
  <c r="J123" i="61"/>
  <c r="I123" i="61"/>
  <c r="R109" i="61"/>
  <c r="Q109" i="61"/>
  <c r="O109" i="61"/>
  <c r="N109" i="61"/>
  <c r="J109" i="61"/>
  <c r="I109" i="61"/>
  <c r="H109" i="61"/>
  <c r="G109" i="61"/>
  <c r="F109" i="61"/>
  <c r="L109" i="61" s="1"/>
  <c r="E109" i="61"/>
  <c r="C109" i="61"/>
  <c r="B109" i="61"/>
  <c r="X102" i="61"/>
  <c r="W102" i="61"/>
  <c r="R102" i="61"/>
  <c r="Q102" i="61"/>
  <c r="O102" i="61"/>
  <c r="N102" i="61"/>
  <c r="J102" i="61"/>
  <c r="I102" i="61"/>
  <c r="H102" i="61"/>
  <c r="G102" i="61"/>
  <c r="F102" i="61"/>
  <c r="E102" i="61"/>
  <c r="C102" i="61"/>
  <c r="B102" i="61"/>
  <c r="L88" i="61"/>
  <c r="U88" i="61" s="1"/>
  <c r="AA88" i="61" s="1"/>
  <c r="K88" i="61"/>
  <c r="T88" i="61" s="1"/>
  <c r="Z88" i="61" s="1"/>
  <c r="X73" i="61"/>
  <c r="W73" i="61"/>
  <c r="R73" i="61"/>
  <c r="Q73" i="61"/>
  <c r="O73" i="61"/>
  <c r="N73" i="61"/>
  <c r="J73" i="61"/>
  <c r="I73" i="61"/>
  <c r="H73" i="61"/>
  <c r="G73" i="61"/>
  <c r="F73" i="61"/>
  <c r="E73" i="61"/>
  <c r="C73" i="61"/>
  <c r="B73" i="61"/>
  <c r="L59" i="61"/>
  <c r="U59" i="61" s="1"/>
  <c r="AA59" i="61" s="1"/>
  <c r="K59" i="61"/>
  <c r="T59" i="61" s="1"/>
  <c r="Z59" i="61" s="1"/>
  <c r="X40" i="61"/>
  <c r="W40" i="61"/>
  <c r="R40" i="61"/>
  <c r="Q40" i="61"/>
  <c r="O40" i="61"/>
  <c r="N40" i="61"/>
  <c r="J40" i="61"/>
  <c r="I40" i="61"/>
  <c r="H40" i="61"/>
  <c r="G40" i="61"/>
  <c r="F40" i="61"/>
  <c r="E40" i="61"/>
  <c r="C40" i="61"/>
  <c r="B40" i="61"/>
  <c r="L26" i="61"/>
  <c r="U26" i="61" s="1"/>
  <c r="AA26" i="61" s="1"/>
  <c r="K26" i="61"/>
  <c r="T26" i="61" s="1"/>
  <c r="Z26" i="61" s="1"/>
  <c r="L100" i="61"/>
  <c r="U100" i="61" s="1"/>
  <c r="K100" i="61"/>
  <c r="T100" i="61" s="1"/>
  <c r="L99" i="61"/>
  <c r="U99" i="61" s="1"/>
  <c r="AA99" i="61" s="1"/>
  <c r="K99" i="61"/>
  <c r="T99" i="61" s="1"/>
  <c r="Z99" i="61" s="1"/>
  <c r="L98" i="61"/>
  <c r="U98" i="61" s="1"/>
  <c r="AA98" i="61" s="1"/>
  <c r="K98" i="61"/>
  <c r="T98" i="61" s="1"/>
  <c r="Z98" i="61" s="1"/>
  <c r="L97" i="61"/>
  <c r="U97" i="61" s="1"/>
  <c r="AA97" i="61" s="1"/>
  <c r="K97" i="61"/>
  <c r="T97" i="61" s="1"/>
  <c r="Z97" i="61" s="1"/>
  <c r="L96" i="61"/>
  <c r="U96" i="61" s="1"/>
  <c r="AA96" i="61" s="1"/>
  <c r="K96" i="61"/>
  <c r="T96" i="61" s="1"/>
  <c r="Z96" i="61" s="1"/>
  <c r="L95" i="61"/>
  <c r="U95" i="61" s="1"/>
  <c r="AA95" i="61" s="1"/>
  <c r="K95" i="61"/>
  <c r="T95" i="61" s="1"/>
  <c r="Z95" i="61" s="1"/>
  <c r="L94" i="61"/>
  <c r="U94" i="61" s="1"/>
  <c r="AA94" i="61" s="1"/>
  <c r="K94" i="61"/>
  <c r="T94" i="61" s="1"/>
  <c r="Z94" i="61" s="1"/>
  <c r="L93" i="61"/>
  <c r="U93" i="61" s="1"/>
  <c r="K93" i="61"/>
  <c r="T93" i="61" s="1"/>
  <c r="L92" i="61"/>
  <c r="U92" i="61" s="1"/>
  <c r="K92" i="61"/>
  <c r="T92" i="61" s="1"/>
  <c r="L91" i="61"/>
  <c r="U91" i="61" s="1"/>
  <c r="K91" i="61"/>
  <c r="T91" i="61" s="1"/>
  <c r="L90" i="61"/>
  <c r="U90" i="61" s="1"/>
  <c r="K90" i="61"/>
  <c r="T90" i="61" s="1"/>
  <c r="R84" i="61"/>
  <c r="Q84" i="61"/>
  <c r="O84" i="61"/>
  <c r="N84" i="61"/>
  <c r="J84" i="61"/>
  <c r="I84" i="61"/>
  <c r="H84" i="61"/>
  <c r="G84" i="61"/>
  <c r="F84" i="61"/>
  <c r="E84" i="61"/>
  <c r="C84" i="61"/>
  <c r="B84" i="61"/>
  <c r="R83" i="61"/>
  <c r="Q83" i="61"/>
  <c r="O83" i="61"/>
  <c r="N83" i="61"/>
  <c r="J83" i="61"/>
  <c r="I83" i="61"/>
  <c r="H83" i="61"/>
  <c r="G83" i="61"/>
  <c r="F83" i="61"/>
  <c r="E83" i="61"/>
  <c r="C83" i="61"/>
  <c r="B83" i="61"/>
  <c r="R55" i="61"/>
  <c r="Q55" i="61"/>
  <c r="O55" i="61"/>
  <c r="N55" i="61"/>
  <c r="L55" i="61"/>
  <c r="K55" i="61"/>
  <c r="J55" i="61"/>
  <c r="I55" i="61"/>
  <c r="H55" i="61"/>
  <c r="G55" i="61"/>
  <c r="F55" i="61"/>
  <c r="E55" i="61"/>
  <c r="C55" i="61"/>
  <c r="B55" i="61"/>
  <c r="R54" i="61"/>
  <c r="Q54" i="61"/>
  <c r="O54" i="61"/>
  <c r="N54" i="61"/>
  <c r="J54" i="61"/>
  <c r="I54" i="61"/>
  <c r="H54" i="61"/>
  <c r="G54" i="61"/>
  <c r="F54" i="61"/>
  <c r="E54" i="61"/>
  <c r="C54" i="61"/>
  <c r="B54" i="61"/>
  <c r="X24" i="61"/>
  <c r="W24" i="61"/>
  <c r="R22" i="61"/>
  <c r="Q22" i="61"/>
  <c r="O22" i="61"/>
  <c r="N22" i="61"/>
  <c r="J22" i="61"/>
  <c r="I22" i="61"/>
  <c r="H22" i="61"/>
  <c r="G22" i="61"/>
  <c r="F22" i="61"/>
  <c r="E22" i="61"/>
  <c r="C22" i="61"/>
  <c r="B22" i="61"/>
  <c r="B21" i="61"/>
  <c r="C21" i="61"/>
  <c r="E21" i="61"/>
  <c r="F21" i="61"/>
  <c r="G21" i="61"/>
  <c r="H21" i="61"/>
  <c r="I21" i="61"/>
  <c r="J21" i="61"/>
  <c r="N21" i="61"/>
  <c r="O21" i="61"/>
  <c r="Q21" i="61"/>
  <c r="R21" i="61"/>
  <c r="T77" i="65"/>
  <c r="S77" i="65"/>
  <c r="Q77" i="65"/>
  <c r="P77" i="65"/>
  <c r="L77" i="65"/>
  <c r="K77" i="65"/>
  <c r="J77" i="65"/>
  <c r="I77" i="65"/>
  <c r="H77" i="65"/>
  <c r="G77" i="65"/>
  <c r="E77" i="65"/>
  <c r="D77" i="65"/>
  <c r="N61" i="65"/>
  <c r="W61" i="65" s="1"/>
  <c r="AC61" i="65" s="1"/>
  <c r="M61" i="65"/>
  <c r="V61" i="65" s="1"/>
  <c r="AB61" i="65" s="1"/>
  <c r="N50" i="65"/>
  <c r="W50" i="65" s="1"/>
  <c r="AC50" i="65" s="1"/>
  <c r="M50" i="65"/>
  <c r="V50" i="65" s="1"/>
  <c r="AB50" i="65" s="1"/>
  <c r="N33" i="65"/>
  <c r="W33" i="65" s="1"/>
  <c r="AC33" i="65" s="1"/>
  <c r="M33" i="65"/>
  <c r="V33" i="65" s="1"/>
  <c r="AB33" i="65" s="1"/>
  <c r="R121" i="61"/>
  <c r="Q121" i="61"/>
  <c r="R120" i="61"/>
  <c r="Q120" i="61"/>
  <c r="O121" i="61"/>
  <c r="N121" i="61"/>
  <c r="O120" i="61"/>
  <c r="N120" i="61"/>
  <c r="J121" i="61"/>
  <c r="I121" i="61"/>
  <c r="H121" i="61"/>
  <c r="G121" i="61"/>
  <c r="F121" i="61"/>
  <c r="E121" i="61"/>
  <c r="J120" i="61"/>
  <c r="I120" i="61"/>
  <c r="H120" i="61"/>
  <c r="G120" i="61"/>
  <c r="F120" i="61"/>
  <c r="E120" i="61"/>
  <c r="C121" i="61"/>
  <c r="B121" i="61"/>
  <c r="C120" i="61"/>
  <c r="B120" i="61"/>
  <c r="L37" i="61"/>
  <c r="U37" i="61" s="1"/>
  <c r="AA37" i="61" s="1"/>
  <c r="K37" i="61"/>
  <c r="T37" i="61" s="1"/>
  <c r="Z37" i="61" s="1"/>
  <c r="L70" i="61"/>
  <c r="U70" i="61" s="1"/>
  <c r="AA70" i="61" s="1"/>
  <c r="K70" i="61"/>
  <c r="T70" i="61" s="1"/>
  <c r="Z70" i="61" s="1"/>
  <c r="R119" i="61"/>
  <c r="Q119" i="61"/>
  <c r="O119" i="61"/>
  <c r="N119" i="61"/>
  <c r="J119" i="61"/>
  <c r="I119" i="61"/>
  <c r="H119" i="61"/>
  <c r="G119" i="61"/>
  <c r="F119" i="61"/>
  <c r="E119" i="61"/>
  <c r="C119" i="61"/>
  <c r="B119" i="61"/>
  <c r="L69" i="61"/>
  <c r="U69" i="61" s="1"/>
  <c r="AA69" i="61" s="1"/>
  <c r="K69" i="61"/>
  <c r="T69" i="61" s="1"/>
  <c r="Z69" i="61" s="1"/>
  <c r="L36" i="61"/>
  <c r="U36" i="61" s="1"/>
  <c r="AA36" i="61" s="1"/>
  <c r="K36" i="61"/>
  <c r="T36" i="61" s="1"/>
  <c r="Z36" i="61" s="1"/>
  <c r="R118" i="61"/>
  <c r="Q118" i="61"/>
  <c r="O118" i="61"/>
  <c r="N118" i="61"/>
  <c r="J118" i="61"/>
  <c r="I118" i="61"/>
  <c r="H118" i="61"/>
  <c r="G118" i="61"/>
  <c r="F118" i="61"/>
  <c r="E118" i="61"/>
  <c r="C118" i="61"/>
  <c r="B118" i="61"/>
  <c r="L68" i="61"/>
  <c r="U68" i="61" s="1"/>
  <c r="AA68" i="61" s="1"/>
  <c r="K68" i="61"/>
  <c r="T68" i="61" s="1"/>
  <c r="Z68" i="61" s="1"/>
  <c r="L35" i="61"/>
  <c r="U35" i="61" s="1"/>
  <c r="AA35" i="61" s="1"/>
  <c r="K35" i="61"/>
  <c r="T35" i="61" s="1"/>
  <c r="Z35" i="61" s="1"/>
  <c r="R117" i="61"/>
  <c r="Q117" i="61"/>
  <c r="O117" i="61"/>
  <c r="N117" i="61"/>
  <c r="J117" i="61"/>
  <c r="I117" i="61"/>
  <c r="H117" i="61"/>
  <c r="G117" i="61"/>
  <c r="F117" i="61"/>
  <c r="E117" i="61"/>
  <c r="C117" i="61"/>
  <c r="B117" i="61"/>
  <c r="L67" i="61"/>
  <c r="U67" i="61" s="1"/>
  <c r="AA67" i="61" s="1"/>
  <c r="K67" i="61"/>
  <c r="T67" i="61" s="1"/>
  <c r="Z67" i="61" s="1"/>
  <c r="L34" i="61"/>
  <c r="U34" i="61" s="1"/>
  <c r="AA34" i="61" s="1"/>
  <c r="K34" i="61"/>
  <c r="T34" i="61" s="1"/>
  <c r="Z34" i="61" s="1"/>
  <c r="R116" i="61"/>
  <c r="Q116" i="61"/>
  <c r="O116" i="61"/>
  <c r="N116" i="61"/>
  <c r="J116" i="61"/>
  <c r="I116" i="61"/>
  <c r="H116" i="61"/>
  <c r="G116" i="61"/>
  <c r="F116" i="61"/>
  <c r="E116" i="61"/>
  <c r="C116" i="61"/>
  <c r="B116" i="61"/>
  <c r="L66" i="61"/>
  <c r="U66" i="61" s="1"/>
  <c r="AA66" i="61" s="1"/>
  <c r="K66" i="61"/>
  <c r="T66" i="61" s="1"/>
  <c r="Z66" i="61" s="1"/>
  <c r="L33" i="61"/>
  <c r="U33" i="61" s="1"/>
  <c r="AA33" i="61" s="1"/>
  <c r="K33" i="61"/>
  <c r="T33" i="61" s="1"/>
  <c r="Z33" i="61" s="1"/>
  <c r="R115" i="61"/>
  <c r="Q115" i="61"/>
  <c r="O115" i="61"/>
  <c r="N115" i="61"/>
  <c r="J115" i="61"/>
  <c r="I115" i="61"/>
  <c r="H115" i="61"/>
  <c r="G115" i="61"/>
  <c r="F115" i="61"/>
  <c r="E115" i="61"/>
  <c r="C115" i="61"/>
  <c r="B115" i="61"/>
  <c r="L65" i="61"/>
  <c r="U65" i="61" s="1"/>
  <c r="AA65" i="61" s="1"/>
  <c r="K65" i="61"/>
  <c r="T65" i="61" s="1"/>
  <c r="Z65" i="61" s="1"/>
  <c r="L32" i="61"/>
  <c r="U32" i="61" s="1"/>
  <c r="AA32" i="61" s="1"/>
  <c r="K32" i="61"/>
  <c r="T32" i="61" s="1"/>
  <c r="Z32" i="61" s="1"/>
  <c r="W35" i="74"/>
  <c r="V35" i="74"/>
  <c r="K109" i="61" l="1"/>
  <c r="T109" i="61" s="1"/>
  <c r="U109" i="61"/>
  <c r="L22" i="61"/>
  <c r="U22" i="61" s="1"/>
  <c r="AA22" i="61" s="1"/>
  <c r="L83" i="61"/>
  <c r="U83" i="61" s="1"/>
  <c r="AA83" i="61" s="1"/>
  <c r="L84" i="61"/>
  <c r="U84" i="61" s="1"/>
  <c r="AA84" i="61" s="1"/>
  <c r="K83" i="61"/>
  <c r="T83" i="61" s="1"/>
  <c r="Z83" i="61" s="1"/>
  <c r="K84" i="61"/>
  <c r="T84" i="61" s="1"/>
  <c r="Z84" i="61" s="1"/>
  <c r="M77" i="65"/>
  <c r="V77" i="65" s="1"/>
  <c r="AB77" i="65" s="1"/>
  <c r="N77" i="65"/>
  <c r="W77" i="65" s="1"/>
  <c r="AC77" i="65" s="1"/>
  <c r="T55" i="61"/>
  <c r="Z55" i="61" s="1"/>
  <c r="U55" i="61"/>
  <c r="AA55" i="61" s="1"/>
  <c r="K22" i="61"/>
  <c r="T22" i="61" s="1"/>
  <c r="Z22" i="61" s="1"/>
  <c r="L21" i="61"/>
  <c r="U21" i="61" s="1"/>
  <c r="AA21" i="61" s="1"/>
  <c r="K21" i="61"/>
  <c r="T21" i="61" s="1"/>
  <c r="L120" i="61"/>
  <c r="U120" i="61" s="1"/>
  <c r="AA120" i="61" s="1"/>
  <c r="K120" i="61"/>
  <c r="T120" i="61" s="1"/>
  <c r="Z120" i="61" s="1"/>
  <c r="L119" i="61"/>
  <c r="U119" i="61" s="1"/>
  <c r="AA119" i="61" s="1"/>
  <c r="K119" i="61"/>
  <c r="T119" i="61" s="1"/>
  <c r="Z119" i="61" s="1"/>
  <c r="L118" i="61"/>
  <c r="U118" i="61" s="1"/>
  <c r="AA118" i="61" s="1"/>
  <c r="K118" i="61"/>
  <c r="T118" i="61" s="1"/>
  <c r="Z118" i="61" s="1"/>
  <c r="L117" i="61"/>
  <c r="U117" i="61" s="1"/>
  <c r="AA117" i="61" s="1"/>
  <c r="K117" i="61"/>
  <c r="T117" i="61" s="1"/>
  <c r="Z117" i="61" s="1"/>
  <c r="L116" i="61"/>
  <c r="U116" i="61" s="1"/>
  <c r="AA116" i="61" s="1"/>
  <c r="K116" i="61"/>
  <c r="T116" i="61" s="1"/>
  <c r="Z116" i="61" s="1"/>
  <c r="L115" i="61"/>
  <c r="U115" i="61" s="1"/>
  <c r="AA115" i="61" s="1"/>
  <c r="K115" i="61"/>
  <c r="T115" i="61" s="1"/>
  <c r="Z115" i="61" s="1"/>
  <c r="T78" i="65"/>
  <c r="T76" i="65"/>
  <c r="T75" i="65"/>
  <c r="T74" i="65"/>
  <c r="S78" i="65"/>
  <c r="S76" i="65"/>
  <c r="S75" i="65"/>
  <c r="S74" i="65"/>
  <c r="R114" i="61"/>
  <c r="Q114" i="61"/>
  <c r="O114" i="61"/>
  <c r="N114" i="61"/>
  <c r="J114" i="61"/>
  <c r="I114" i="61"/>
  <c r="H114" i="61"/>
  <c r="G114" i="61"/>
  <c r="F114" i="61"/>
  <c r="E114" i="61"/>
  <c r="C114" i="61"/>
  <c r="B114" i="61"/>
  <c r="AA93" i="61"/>
  <c r="Z93" i="61"/>
  <c r="L64" i="61"/>
  <c r="U64" i="61" s="1"/>
  <c r="AA64" i="61" s="1"/>
  <c r="K64" i="61"/>
  <c r="T64" i="61" s="1"/>
  <c r="Z64" i="61" s="1"/>
  <c r="L31" i="61"/>
  <c r="U31" i="61" s="1"/>
  <c r="AA31" i="61" s="1"/>
  <c r="K31" i="61"/>
  <c r="T31" i="61" s="1"/>
  <c r="Z31" i="61" s="1"/>
  <c r="R113" i="61"/>
  <c r="Q113" i="61"/>
  <c r="O113" i="61"/>
  <c r="N113" i="61"/>
  <c r="J113" i="61"/>
  <c r="I113" i="61"/>
  <c r="H113" i="61"/>
  <c r="G113" i="61"/>
  <c r="F113" i="61"/>
  <c r="E113" i="61"/>
  <c r="C113" i="61"/>
  <c r="B113" i="61"/>
  <c r="AA92" i="61"/>
  <c r="Z92" i="61"/>
  <c r="L63" i="61"/>
  <c r="U63" i="61" s="1"/>
  <c r="AA63" i="61" s="1"/>
  <c r="K63" i="61"/>
  <c r="T63" i="61" s="1"/>
  <c r="Z63" i="61" s="1"/>
  <c r="L30" i="61"/>
  <c r="U30" i="61" s="1"/>
  <c r="AA30" i="61" s="1"/>
  <c r="K30" i="61"/>
  <c r="T30" i="61" s="1"/>
  <c r="Z30" i="61" s="1"/>
  <c r="R112" i="61"/>
  <c r="Q112" i="61"/>
  <c r="O112" i="61"/>
  <c r="N112" i="61"/>
  <c r="J112" i="61"/>
  <c r="I112" i="61"/>
  <c r="H112" i="61"/>
  <c r="G112" i="61"/>
  <c r="F112" i="61"/>
  <c r="E112" i="61"/>
  <c r="C112" i="61"/>
  <c r="B112" i="61"/>
  <c r="L29" i="61"/>
  <c r="U29" i="61" s="1"/>
  <c r="AA29" i="61" s="1"/>
  <c r="K29" i="61"/>
  <c r="T29" i="61" s="1"/>
  <c r="Z29" i="61" s="1"/>
  <c r="AA91" i="61"/>
  <c r="Z91" i="61"/>
  <c r="L62" i="61"/>
  <c r="U62" i="61" s="1"/>
  <c r="AA62" i="61" s="1"/>
  <c r="K62" i="61"/>
  <c r="T62" i="61" s="1"/>
  <c r="Z62" i="61" s="1"/>
  <c r="AA109" i="61" l="1"/>
  <c r="Z109" i="61"/>
  <c r="Z21" i="61"/>
  <c r="L114" i="61"/>
  <c r="U114" i="61" s="1"/>
  <c r="AA114" i="61" s="1"/>
  <c r="K114" i="61"/>
  <c r="T114" i="61" s="1"/>
  <c r="Z114" i="61" s="1"/>
  <c r="K113" i="61"/>
  <c r="T113" i="61" s="1"/>
  <c r="Z113" i="61" s="1"/>
  <c r="L113" i="61"/>
  <c r="U113" i="61" s="1"/>
  <c r="AA113" i="61" s="1"/>
  <c r="L112" i="61"/>
  <c r="U112" i="61" s="1"/>
  <c r="AA112" i="61" s="1"/>
  <c r="K112" i="61"/>
  <c r="T112" i="61" s="1"/>
  <c r="Z112" i="61" s="1"/>
  <c r="O48" i="71"/>
  <c r="N48" i="71"/>
  <c r="L48" i="71"/>
  <c r="K48" i="71"/>
  <c r="G48" i="71"/>
  <c r="F48" i="71"/>
  <c r="E48" i="71"/>
  <c r="D48" i="71"/>
  <c r="C48" i="71"/>
  <c r="B48" i="71"/>
  <c r="I26" i="71"/>
  <c r="R26" i="71" s="1"/>
  <c r="H26" i="71"/>
  <c r="Q26" i="71" s="1"/>
  <c r="I24" i="71"/>
  <c r="R24" i="71" s="1"/>
  <c r="H24" i="71"/>
  <c r="Q24" i="71" s="1"/>
  <c r="I23" i="71"/>
  <c r="R23" i="71" s="1"/>
  <c r="H23" i="71"/>
  <c r="Q23" i="71" s="1"/>
  <c r="R111" i="61"/>
  <c r="Q111" i="61"/>
  <c r="O111" i="61"/>
  <c r="N111" i="61"/>
  <c r="J111" i="61"/>
  <c r="I111" i="61"/>
  <c r="H111" i="61"/>
  <c r="G111" i="61"/>
  <c r="F111" i="61"/>
  <c r="E111" i="61"/>
  <c r="C111" i="61"/>
  <c r="B111" i="61"/>
  <c r="AA90" i="61"/>
  <c r="Z90" i="61"/>
  <c r="L61" i="61"/>
  <c r="U61" i="61" s="1"/>
  <c r="AA61" i="61" s="1"/>
  <c r="K61" i="61"/>
  <c r="T61" i="61" s="1"/>
  <c r="Z61" i="61" s="1"/>
  <c r="L28" i="61"/>
  <c r="U28" i="61" s="1"/>
  <c r="AA28" i="61" s="1"/>
  <c r="K28" i="61"/>
  <c r="T28" i="61" s="1"/>
  <c r="Z28" i="61" s="1"/>
  <c r="J110" i="61"/>
  <c r="I110" i="61"/>
  <c r="H110" i="61"/>
  <c r="H123" i="61" s="1"/>
  <c r="G110" i="61"/>
  <c r="G123" i="61" s="1"/>
  <c r="F110" i="61"/>
  <c r="F123" i="61" s="1"/>
  <c r="E110" i="61"/>
  <c r="E123" i="61" s="1"/>
  <c r="R110" i="61"/>
  <c r="Q110" i="61"/>
  <c r="O110" i="61"/>
  <c r="N110" i="61"/>
  <c r="C110" i="61"/>
  <c r="C123" i="61" s="1"/>
  <c r="B110" i="61"/>
  <c r="B123" i="61" s="1"/>
  <c r="AA100" i="61"/>
  <c r="Z100" i="61"/>
  <c r="L60" i="61"/>
  <c r="K60" i="61"/>
  <c r="L27" i="61"/>
  <c r="K27" i="61"/>
  <c r="T60" i="61" l="1"/>
  <c r="T27" i="61"/>
  <c r="U27" i="61"/>
  <c r="L111" i="61"/>
  <c r="U111" i="61" s="1"/>
  <c r="AA111" i="61" s="1"/>
  <c r="K111" i="61"/>
  <c r="T111" i="61" s="1"/>
  <c r="Z111" i="61" s="1"/>
  <c r="K110" i="61"/>
  <c r="K123" i="61" s="1"/>
  <c r="K121" i="61"/>
  <c r="T121" i="61" s="1"/>
  <c r="Z121" i="61" s="1"/>
  <c r="L110" i="61"/>
  <c r="L123" i="61" s="1"/>
  <c r="L121" i="61"/>
  <c r="U121" i="61" s="1"/>
  <c r="AA121" i="61" s="1"/>
  <c r="U60" i="61"/>
  <c r="Z60" i="61" l="1"/>
  <c r="AA27" i="61"/>
  <c r="Z27" i="61"/>
  <c r="U110" i="61"/>
  <c r="U123" i="61" s="1"/>
  <c r="T110" i="61"/>
  <c r="T123" i="61" s="1"/>
  <c r="AA60" i="61"/>
  <c r="B82" i="61" l="1"/>
  <c r="B81" i="61"/>
  <c r="C82" i="61"/>
  <c r="C81" i="61"/>
  <c r="R82" i="61"/>
  <c r="Q82" i="61"/>
  <c r="O82" i="61"/>
  <c r="N82" i="61"/>
  <c r="J82" i="61"/>
  <c r="I82" i="61"/>
  <c r="H82" i="61"/>
  <c r="G82" i="61"/>
  <c r="F82" i="61"/>
  <c r="E82" i="61"/>
  <c r="R53" i="61"/>
  <c r="Q53" i="61"/>
  <c r="R52" i="61"/>
  <c r="Q52" i="61"/>
  <c r="O53" i="61"/>
  <c r="N53" i="61"/>
  <c r="O52" i="61"/>
  <c r="N52" i="61"/>
  <c r="J53" i="61"/>
  <c r="I53" i="61"/>
  <c r="H53" i="61"/>
  <c r="G53" i="61"/>
  <c r="F53" i="61"/>
  <c r="E53" i="61"/>
  <c r="J52" i="61"/>
  <c r="I52" i="61"/>
  <c r="H52" i="61"/>
  <c r="G52" i="61"/>
  <c r="F52" i="61"/>
  <c r="E52" i="61"/>
  <c r="C53" i="61"/>
  <c r="C52" i="61"/>
  <c r="B53" i="61"/>
  <c r="B52" i="61"/>
  <c r="R20" i="61"/>
  <c r="Q20" i="61"/>
  <c r="R19" i="61"/>
  <c r="Q19" i="61"/>
  <c r="O20" i="61"/>
  <c r="N20" i="61"/>
  <c r="O19" i="61"/>
  <c r="N19" i="61"/>
  <c r="J20" i="61"/>
  <c r="I20" i="61"/>
  <c r="H20" i="61"/>
  <c r="G20" i="61"/>
  <c r="J19" i="61"/>
  <c r="I19" i="61"/>
  <c r="H19" i="61"/>
  <c r="G19" i="61"/>
  <c r="F20" i="61"/>
  <c r="F19" i="61"/>
  <c r="E20" i="61"/>
  <c r="E19" i="61"/>
  <c r="C20" i="61"/>
  <c r="C19" i="61"/>
  <c r="B20" i="61"/>
  <c r="B19" i="61"/>
  <c r="Q76" i="65"/>
  <c r="P76" i="65"/>
  <c r="L76" i="65"/>
  <c r="K76" i="65"/>
  <c r="J76" i="65"/>
  <c r="I76" i="65"/>
  <c r="H76" i="65"/>
  <c r="G76" i="65"/>
  <c r="E76" i="65"/>
  <c r="D76" i="65"/>
  <c r="N60" i="65"/>
  <c r="W60" i="65" s="1"/>
  <c r="AC60" i="65" s="1"/>
  <c r="M60" i="65"/>
  <c r="V60" i="65" s="1"/>
  <c r="AB60" i="65" s="1"/>
  <c r="N49" i="65"/>
  <c r="M49" i="65"/>
  <c r="N32" i="65"/>
  <c r="W32" i="65" s="1"/>
  <c r="AC32" i="65" s="1"/>
  <c r="M32" i="65"/>
  <c r="V32" i="65" s="1"/>
  <c r="AB32" i="65" s="1"/>
  <c r="H46" i="71"/>
  <c r="H45" i="71"/>
  <c r="Q45" i="71" s="1"/>
  <c r="H44" i="71"/>
  <c r="H41" i="71"/>
  <c r="H40" i="71"/>
  <c r="H38" i="71"/>
  <c r="H37" i="71"/>
  <c r="I45" i="71"/>
  <c r="R45" i="71" s="1"/>
  <c r="X57" i="61"/>
  <c r="W57" i="61"/>
  <c r="N30" i="74"/>
  <c r="T30" i="74" s="1"/>
  <c r="Z30" i="74" s="1"/>
  <c r="M30" i="74"/>
  <c r="S30" i="74" s="1"/>
  <c r="Y30" i="74" s="1"/>
  <c r="N29" i="74"/>
  <c r="T29" i="74" s="1"/>
  <c r="Z29" i="74" s="1"/>
  <c r="M29" i="74"/>
  <c r="S29" i="74" s="1"/>
  <c r="Y29" i="74" s="1"/>
  <c r="W49" i="65" l="1"/>
  <c r="AC49" i="65" s="1"/>
  <c r="L54" i="61"/>
  <c r="U54" i="61" s="1"/>
  <c r="AA54" i="61" s="1"/>
  <c r="V49" i="65"/>
  <c r="AB49" i="65" s="1"/>
  <c r="K54" i="61"/>
  <c r="T54" i="61" s="1"/>
  <c r="Z54" i="61" s="1"/>
  <c r="N76" i="65"/>
  <c r="W76" i="65" s="1"/>
  <c r="AC76" i="65" s="1"/>
  <c r="L82" i="61"/>
  <c r="U82" i="61" s="1"/>
  <c r="AA82" i="61" s="1"/>
  <c r="M76" i="65"/>
  <c r="V76" i="65" s="1"/>
  <c r="AB76" i="65" s="1"/>
  <c r="K82" i="61"/>
  <c r="T82" i="61" s="1"/>
  <c r="Z82" i="61" s="1"/>
  <c r="L19" i="61"/>
  <c r="U19" i="61" s="1"/>
  <c r="K19" i="61"/>
  <c r="T19" i="61" s="1"/>
  <c r="L20" i="61"/>
  <c r="U20" i="61" s="1"/>
  <c r="AA20" i="61" s="1"/>
  <c r="K20" i="61"/>
  <c r="T20" i="61" s="1"/>
  <c r="Z20" i="61" s="1"/>
  <c r="S3" i="74"/>
  <c r="S40" i="74" s="1"/>
  <c r="R25" i="63"/>
  <c r="I37" i="71" l="1"/>
  <c r="R37" i="71" s="1"/>
  <c r="Q37" i="71"/>
  <c r="I46" i="71"/>
  <c r="R46" i="71" s="1"/>
  <c r="Q46" i="71"/>
  <c r="K32" i="46"/>
  <c r="K33" i="46" s="1"/>
  <c r="L32" i="46" s="1"/>
  <c r="L33" i="46" s="1"/>
  <c r="J32" i="46"/>
  <c r="J33" i="46" s="1"/>
  <c r="G33" i="46"/>
  <c r="H33" i="46" s="1"/>
  <c r="F33" i="46"/>
  <c r="C33" i="46"/>
  <c r="D32" i="46" s="1"/>
  <c r="D33" i="46" s="1"/>
  <c r="B33" i="46"/>
  <c r="I34" i="71" l="1"/>
  <c r="R34" i="71" s="1"/>
  <c r="H34" i="71"/>
  <c r="Q34" i="71" s="1"/>
  <c r="I35" i="71"/>
  <c r="R35" i="71" s="1"/>
  <c r="H35" i="71"/>
  <c r="Q35" i="71" s="1"/>
  <c r="I33" i="71"/>
  <c r="R33" i="71" s="1"/>
  <c r="H33" i="71"/>
  <c r="Q33" i="71" s="1"/>
  <c r="I31" i="71"/>
  <c r="R31" i="71" s="1"/>
  <c r="H31" i="71"/>
  <c r="Q31" i="71" s="1"/>
  <c r="I32" i="71"/>
  <c r="R32" i="71" s="1"/>
  <c r="H32" i="71"/>
  <c r="Q32" i="71" s="1"/>
  <c r="I36" i="71"/>
  <c r="R36" i="71" s="1"/>
  <c r="H36" i="71"/>
  <c r="Q36" i="71" s="1"/>
  <c r="I40" i="71"/>
  <c r="R40" i="71" s="1"/>
  <c r="Q40" i="71"/>
  <c r="I28" i="63"/>
  <c r="N28" i="74" l="1"/>
  <c r="T28" i="74" s="1"/>
  <c r="Z28" i="74" s="1"/>
  <c r="M28" i="74"/>
  <c r="S28" i="74" s="1"/>
  <c r="Y28" i="74" s="1"/>
  <c r="D67" i="65"/>
  <c r="E67" i="65"/>
  <c r="G67" i="65"/>
  <c r="H67" i="65"/>
  <c r="I67" i="65"/>
  <c r="J67" i="65"/>
  <c r="K67" i="65"/>
  <c r="L67" i="65"/>
  <c r="P67" i="65"/>
  <c r="Q67" i="65"/>
  <c r="T67" i="65"/>
  <c r="S67" i="65"/>
  <c r="Z80" i="65"/>
  <c r="Y80" i="65"/>
  <c r="T73" i="65"/>
  <c r="S73" i="65"/>
  <c r="T72" i="65"/>
  <c r="S72" i="65"/>
  <c r="T71" i="65"/>
  <c r="S71" i="65"/>
  <c r="T70" i="65"/>
  <c r="S70" i="65"/>
  <c r="T69" i="65"/>
  <c r="S69" i="65"/>
  <c r="T68" i="65"/>
  <c r="S68" i="65"/>
  <c r="Q78" i="65"/>
  <c r="P78" i="65"/>
  <c r="Q75" i="65"/>
  <c r="P75" i="65"/>
  <c r="Q74" i="65"/>
  <c r="P74" i="65"/>
  <c r="Q73" i="65"/>
  <c r="P73" i="65"/>
  <c r="Q72" i="65"/>
  <c r="P72" i="65"/>
  <c r="Q71" i="65"/>
  <c r="P71" i="65"/>
  <c r="Q70" i="65"/>
  <c r="P70" i="65"/>
  <c r="Q69" i="65"/>
  <c r="P69" i="65"/>
  <c r="Q68" i="65"/>
  <c r="P68" i="65"/>
  <c r="L78" i="65"/>
  <c r="K78" i="65"/>
  <c r="J78" i="65"/>
  <c r="I78" i="65"/>
  <c r="H78" i="65"/>
  <c r="G78" i="65"/>
  <c r="E78" i="65"/>
  <c r="D78" i="65"/>
  <c r="L75" i="65"/>
  <c r="K75" i="65"/>
  <c r="J75" i="65"/>
  <c r="I75" i="65"/>
  <c r="H75" i="65"/>
  <c r="G75" i="65"/>
  <c r="E75" i="65"/>
  <c r="D75" i="65"/>
  <c r="L74" i="65"/>
  <c r="K74" i="65"/>
  <c r="J74" i="65"/>
  <c r="I74" i="65"/>
  <c r="H74" i="65"/>
  <c r="G74" i="65"/>
  <c r="E74" i="65"/>
  <c r="D74" i="65"/>
  <c r="L73" i="65"/>
  <c r="K73" i="65"/>
  <c r="J73" i="65"/>
  <c r="I73" i="65"/>
  <c r="H73" i="65"/>
  <c r="G73" i="65"/>
  <c r="E73" i="65"/>
  <c r="D73" i="65"/>
  <c r="L72" i="65"/>
  <c r="K72" i="65"/>
  <c r="J72" i="65"/>
  <c r="I72" i="65"/>
  <c r="H72" i="65"/>
  <c r="G72" i="65"/>
  <c r="E72" i="65"/>
  <c r="D72" i="65"/>
  <c r="L71" i="65"/>
  <c r="K71" i="65"/>
  <c r="J71" i="65"/>
  <c r="I71" i="65"/>
  <c r="H71" i="65"/>
  <c r="G71" i="65"/>
  <c r="E71" i="65"/>
  <c r="D71" i="65"/>
  <c r="L70" i="65"/>
  <c r="K70" i="65"/>
  <c r="M70" i="65" s="1"/>
  <c r="J70" i="65"/>
  <c r="I70" i="65"/>
  <c r="H70" i="65"/>
  <c r="G70" i="65"/>
  <c r="E70" i="65"/>
  <c r="D70" i="65"/>
  <c r="L69" i="65"/>
  <c r="K69" i="65"/>
  <c r="J69" i="65"/>
  <c r="I69" i="65"/>
  <c r="H69" i="65"/>
  <c r="G69" i="65"/>
  <c r="E69" i="65"/>
  <c r="D69" i="65"/>
  <c r="L68" i="65"/>
  <c r="K68" i="65"/>
  <c r="J68" i="65"/>
  <c r="I68" i="65"/>
  <c r="H68" i="65"/>
  <c r="G68" i="65"/>
  <c r="E68" i="65"/>
  <c r="D68" i="65"/>
  <c r="N69" i="65" l="1"/>
  <c r="M69" i="65"/>
  <c r="M73" i="65"/>
  <c r="M68" i="65"/>
  <c r="P80" i="65"/>
  <c r="B6" i="46" s="1"/>
  <c r="N73" i="65"/>
  <c r="N70" i="65"/>
  <c r="N68" i="65"/>
  <c r="M72" i="65"/>
  <c r="N71" i="65"/>
  <c r="N72" i="65"/>
  <c r="Q80" i="65"/>
  <c r="C6" i="46" s="1"/>
  <c r="M71" i="65"/>
  <c r="L80" i="65"/>
  <c r="K80" i="65"/>
  <c r="T80" i="65"/>
  <c r="C7" i="46" s="1"/>
  <c r="S80" i="65"/>
  <c r="B7" i="46" s="1"/>
  <c r="M75" i="65"/>
  <c r="G80" i="65"/>
  <c r="M78" i="65"/>
  <c r="N74" i="65"/>
  <c r="I80" i="65"/>
  <c r="M74" i="65"/>
  <c r="N75" i="65"/>
  <c r="J80" i="65"/>
  <c r="N78" i="65"/>
  <c r="H80" i="65"/>
  <c r="D80" i="65"/>
  <c r="E80" i="65"/>
  <c r="W78" i="65" l="1"/>
  <c r="AC78" i="65" s="1"/>
  <c r="V78" i="65"/>
  <c r="AB78" i="65" s="1"/>
  <c r="W75" i="65"/>
  <c r="AC75" i="65" s="1"/>
  <c r="V75" i="65"/>
  <c r="AB75" i="65" s="1"/>
  <c r="W74" i="65"/>
  <c r="AC74" i="65" s="1"/>
  <c r="V74" i="65"/>
  <c r="AB74" i="65" s="1"/>
  <c r="W73" i="65"/>
  <c r="AC73" i="65" s="1"/>
  <c r="V73" i="65"/>
  <c r="AB73" i="65" s="1"/>
  <c r="W72" i="65"/>
  <c r="AC72" i="65" s="1"/>
  <c r="V72" i="65"/>
  <c r="AB72" i="65" s="1"/>
  <c r="W71" i="65"/>
  <c r="AC71" i="65" s="1"/>
  <c r="V71" i="65"/>
  <c r="AB71" i="65" s="1"/>
  <c r="W70" i="65"/>
  <c r="AC70" i="65" s="1"/>
  <c r="V70" i="65"/>
  <c r="AB70" i="65" s="1"/>
  <c r="W69" i="65"/>
  <c r="AC69" i="65" s="1"/>
  <c r="V69" i="65"/>
  <c r="AB69" i="65" s="1"/>
  <c r="W68" i="65"/>
  <c r="AC68" i="65" s="1"/>
  <c r="V68" i="65"/>
  <c r="AB68"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89" i="61"/>
  <c r="L102" i="61" s="1"/>
  <c r="K89" i="61"/>
  <c r="K102" i="61" s="1"/>
  <c r="L71" i="61"/>
  <c r="L73" i="61" s="1"/>
  <c r="K71" i="61"/>
  <c r="K73" i="61" s="1"/>
  <c r="T89" i="61" l="1"/>
  <c r="T102" i="61" s="1"/>
  <c r="U89" i="61"/>
  <c r="U102" i="61" s="1"/>
  <c r="T71" i="61"/>
  <c r="T73" i="61" s="1"/>
  <c r="U71" i="61"/>
  <c r="U73" i="61" s="1"/>
  <c r="S49" i="74"/>
  <c r="T49" i="74"/>
  <c r="M49" i="74"/>
  <c r="N49" i="74"/>
  <c r="I38" i="71"/>
  <c r="R38" i="71" s="1"/>
  <c r="Q38" i="71"/>
  <c r="X86" i="61"/>
  <c r="X104" i="61" s="1"/>
  <c r="W86" i="61"/>
  <c r="Z64" i="65"/>
  <c r="Y64" i="65"/>
  <c r="L64" i="65"/>
  <c r="K64" i="65"/>
  <c r="J64" i="65"/>
  <c r="I64" i="65"/>
  <c r="H64" i="65"/>
  <c r="G64" i="65"/>
  <c r="T64" i="65"/>
  <c r="S64" i="65"/>
  <c r="Q64" i="65"/>
  <c r="P64" i="65"/>
  <c r="E64" i="65"/>
  <c r="D64" i="65"/>
  <c r="N62" i="65"/>
  <c r="W62" i="65" s="1"/>
  <c r="AC62" i="65" s="1"/>
  <c r="M62" i="65"/>
  <c r="V62" i="65" s="1"/>
  <c r="AB62" i="65" s="1"/>
  <c r="Z53" i="65"/>
  <c r="Y53" i="65"/>
  <c r="L53" i="65"/>
  <c r="K53" i="65"/>
  <c r="J53" i="65"/>
  <c r="I53" i="65"/>
  <c r="H53" i="65"/>
  <c r="G53" i="65"/>
  <c r="T53" i="65"/>
  <c r="S53" i="65"/>
  <c r="Q53" i="65"/>
  <c r="P53" i="65"/>
  <c r="E53" i="65"/>
  <c r="D53" i="65"/>
  <c r="N51" i="65"/>
  <c r="W51" i="65" s="1"/>
  <c r="AC51" i="65" s="1"/>
  <c r="M51" i="65"/>
  <c r="V51" i="65" s="1"/>
  <c r="AB51" i="65" s="1"/>
  <c r="Z36" i="65"/>
  <c r="Y36" i="65"/>
  <c r="L36" i="65"/>
  <c r="K36" i="65"/>
  <c r="J36" i="65"/>
  <c r="I36" i="65"/>
  <c r="H36" i="65"/>
  <c r="G36" i="65"/>
  <c r="Q36" i="65"/>
  <c r="P36" i="65"/>
  <c r="E36" i="65"/>
  <c r="D36" i="65"/>
  <c r="N34" i="65"/>
  <c r="W34" i="65" s="1"/>
  <c r="M34" i="65"/>
  <c r="V34" i="65" s="1"/>
  <c r="X125" i="61" l="1"/>
  <c r="Z71" i="61"/>
  <c r="Z73" i="61" s="1"/>
  <c r="AA89" i="61"/>
  <c r="AA102" i="61" s="1"/>
  <c r="Z89" i="61"/>
  <c r="Z102" i="61" s="1"/>
  <c r="AA71" i="61"/>
  <c r="AA73" i="61" s="1"/>
  <c r="Z49" i="74"/>
  <c r="Y49" i="74"/>
  <c r="AC34" i="65"/>
  <c r="AB34" i="65"/>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30" i="71"/>
  <c r="H30" i="71"/>
  <c r="R79" i="61"/>
  <c r="Q79" i="61"/>
  <c r="O79" i="61"/>
  <c r="N79" i="61"/>
  <c r="J79" i="61"/>
  <c r="I79" i="61"/>
  <c r="H79" i="61"/>
  <c r="G79" i="61"/>
  <c r="F79" i="61"/>
  <c r="E79" i="61"/>
  <c r="C79" i="61"/>
  <c r="B79" i="61"/>
  <c r="N56" i="65"/>
  <c r="M56" i="65"/>
  <c r="R81" i="61"/>
  <c r="Q81" i="61"/>
  <c r="O81" i="61"/>
  <c r="N81" i="61"/>
  <c r="J81" i="61"/>
  <c r="I81" i="61"/>
  <c r="H81" i="61"/>
  <c r="G81" i="61"/>
  <c r="F81" i="61"/>
  <c r="E81" i="61"/>
  <c r="N59" i="65"/>
  <c r="W59" i="65" s="1"/>
  <c r="AC59" i="65" s="1"/>
  <c r="M59" i="65"/>
  <c r="V59" i="65" s="1"/>
  <c r="AB59" i="65" s="1"/>
  <c r="N48" i="65"/>
  <c r="M48" i="65"/>
  <c r="N31" i="65"/>
  <c r="W31" i="65" s="1"/>
  <c r="M31" i="65"/>
  <c r="V31" i="65" s="1"/>
  <c r="E13" i="71"/>
  <c r="D13" i="71"/>
  <c r="J11" i="71"/>
  <c r="B51" i="61"/>
  <c r="C51" i="61"/>
  <c r="R80" i="61"/>
  <c r="Q80" i="61"/>
  <c r="O80" i="61"/>
  <c r="N80" i="61"/>
  <c r="J80" i="61"/>
  <c r="I80" i="61"/>
  <c r="H80" i="61"/>
  <c r="G80" i="61"/>
  <c r="F80" i="61"/>
  <c r="E80" i="61"/>
  <c r="C80" i="61"/>
  <c r="B80" i="61"/>
  <c r="N57" i="65"/>
  <c r="W57" i="65" s="1"/>
  <c r="AC57" i="65" s="1"/>
  <c r="M57" i="65"/>
  <c r="V57" i="65" s="1"/>
  <c r="AB57" i="65" s="1"/>
  <c r="I44" i="71"/>
  <c r="R44" i="71" s="1"/>
  <c r="Q44" i="71"/>
  <c r="R17" i="47"/>
  <c r="R16" i="47"/>
  <c r="Q17" i="47"/>
  <c r="Q16" i="47"/>
  <c r="R10" i="47"/>
  <c r="R9" i="47"/>
  <c r="Q10" i="47"/>
  <c r="Q9" i="47"/>
  <c r="N18" i="47"/>
  <c r="O17" i="47" s="1"/>
  <c r="M18" i="47"/>
  <c r="N11" i="47"/>
  <c r="O9" i="47" s="1"/>
  <c r="M11" i="47"/>
  <c r="I41" i="71"/>
  <c r="I27" i="71"/>
  <c r="H27"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51" i="61"/>
  <c r="Q51" i="61"/>
  <c r="O51" i="61"/>
  <c r="N51" i="61"/>
  <c r="J51" i="61"/>
  <c r="I51" i="61"/>
  <c r="H51" i="61"/>
  <c r="G51" i="61"/>
  <c r="F51" i="61"/>
  <c r="E51" i="61"/>
  <c r="Q27" i="71" l="1"/>
  <c r="H48" i="71"/>
  <c r="R27" i="71"/>
  <c r="I48" i="71"/>
  <c r="W48" i="65"/>
  <c r="AC48" i="65" s="1"/>
  <c r="L53" i="61"/>
  <c r="U53" i="61" s="1"/>
  <c r="AA53" i="61" s="1"/>
  <c r="V48" i="65"/>
  <c r="AB48" i="65" s="1"/>
  <c r="K53" i="61"/>
  <c r="T53" i="61" s="1"/>
  <c r="Z53" i="61" s="1"/>
  <c r="R41" i="71"/>
  <c r="Q41" i="71"/>
  <c r="AB31" i="65"/>
  <c r="AC31" i="65"/>
  <c r="R30" i="71"/>
  <c r="Q30" i="71"/>
  <c r="H86" i="61"/>
  <c r="I86" i="61"/>
  <c r="J86" i="61"/>
  <c r="B86" i="61"/>
  <c r="N86" i="61"/>
  <c r="C86" i="61"/>
  <c r="O86" i="61"/>
  <c r="E86" i="61"/>
  <c r="Q86" i="61"/>
  <c r="F86" i="61"/>
  <c r="R86" i="61"/>
  <c r="G86" i="61"/>
  <c r="V56" i="65"/>
  <c r="W56" i="65"/>
  <c r="N35" i="74"/>
  <c r="N51" i="74" s="1"/>
  <c r="M35" i="74"/>
  <c r="M51" i="74" s="1"/>
  <c r="T35" i="74"/>
  <c r="S8" i="74"/>
  <c r="L14" i="46"/>
  <c r="L18" i="46"/>
  <c r="L22" i="46"/>
  <c r="L15" i="46"/>
  <c r="L19" i="46"/>
  <c r="L23" i="46"/>
  <c r="L16" i="46"/>
  <c r="L20" i="46"/>
  <c r="L24" i="46"/>
  <c r="L17" i="46"/>
  <c r="L21" i="46"/>
  <c r="O16" i="47"/>
  <c r="O10" i="47"/>
  <c r="N26" i="46"/>
  <c r="W125" i="61"/>
  <c r="K79" i="61"/>
  <c r="L79" i="61"/>
  <c r="AA19" i="61"/>
  <c r="L81" i="61"/>
  <c r="K81" i="61"/>
  <c r="Z19" i="61"/>
  <c r="L80" i="61"/>
  <c r="K80" i="61"/>
  <c r="W75" i="61"/>
  <c r="W104" i="61" s="1"/>
  <c r="X75" i="61"/>
  <c r="K51" i="61"/>
  <c r="L51" i="61"/>
  <c r="U51" i="61" s="1"/>
  <c r="AA51" i="61" s="1"/>
  <c r="X42" i="61"/>
  <c r="W42" i="61"/>
  <c r="R18" i="61"/>
  <c r="Q18" i="61"/>
  <c r="O18" i="61"/>
  <c r="N18" i="61"/>
  <c r="J18" i="61"/>
  <c r="I18" i="61"/>
  <c r="H18" i="61"/>
  <c r="G18" i="61"/>
  <c r="F18" i="61"/>
  <c r="E18" i="61"/>
  <c r="C18" i="61"/>
  <c r="B18" i="61"/>
  <c r="N58" i="65"/>
  <c r="W58" i="65" s="1"/>
  <c r="AC58" i="65" s="1"/>
  <c r="M58" i="65"/>
  <c r="V58" i="65" s="1"/>
  <c r="AB58" i="65" s="1"/>
  <c r="T51" i="61" l="1"/>
  <c r="Z51" i="61" s="1"/>
  <c r="Z35" i="74"/>
  <c r="Z51" i="74" s="1"/>
  <c r="T51" i="74"/>
  <c r="M64" i="65"/>
  <c r="U79" i="61"/>
  <c r="AA79" i="61" s="1"/>
  <c r="L86" i="61"/>
  <c r="T79" i="61"/>
  <c r="Z79" i="61" s="1"/>
  <c r="K86" i="61"/>
  <c r="AB56" i="65"/>
  <c r="AB64" i="65" s="1"/>
  <c r="V64" i="65"/>
  <c r="N64" i="65"/>
  <c r="AC56" i="65"/>
  <c r="AC64" i="65" s="1"/>
  <c r="W64" i="65"/>
  <c r="S35" i="74"/>
  <c r="Y8" i="74"/>
  <c r="U81" i="61"/>
  <c r="AA81" i="61" s="1"/>
  <c r="T81" i="61"/>
  <c r="Z81" i="61" s="1"/>
  <c r="U80" i="61"/>
  <c r="AA80" i="61" s="1"/>
  <c r="T80" i="61"/>
  <c r="Z80" i="61" s="1"/>
  <c r="K18" i="61"/>
  <c r="T18" i="61" s="1"/>
  <c r="Z18" i="61" s="1"/>
  <c r="L18" i="61"/>
  <c r="U18" i="61" s="1"/>
  <c r="AA18" i="61" s="1"/>
  <c r="U86" i="61" l="1"/>
  <c r="Y35" i="74"/>
  <c r="Y51" i="74" s="1"/>
  <c r="S51" i="74"/>
  <c r="Z86" i="61"/>
  <c r="T86" i="61"/>
  <c r="AA86" i="61"/>
  <c r="E28" i="63" l="1"/>
  <c r="R50" i="61" l="1"/>
  <c r="Q50" i="61"/>
  <c r="O50" i="61"/>
  <c r="N50" i="61"/>
  <c r="J50" i="61"/>
  <c r="I50" i="61"/>
  <c r="H50" i="61"/>
  <c r="G50" i="61"/>
  <c r="F50" i="61"/>
  <c r="E50" i="61"/>
  <c r="C50" i="61"/>
  <c r="B50" i="61"/>
  <c r="L38" i="61"/>
  <c r="L40" i="61" s="1"/>
  <c r="K38" i="61"/>
  <c r="K40" i="61" s="1"/>
  <c r="R17" i="61"/>
  <c r="Q17" i="61"/>
  <c r="O17" i="61"/>
  <c r="N17" i="61"/>
  <c r="J17" i="61"/>
  <c r="I17" i="61"/>
  <c r="H17" i="61"/>
  <c r="G17" i="61"/>
  <c r="F17" i="61"/>
  <c r="E17" i="61"/>
  <c r="C17" i="61"/>
  <c r="B17" i="61"/>
  <c r="T38" i="61" l="1"/>
  <c r="T40" i="61" s="1"/>
  <c r="U38" i="61"/>
  <c r="U40" i="61" s="1"/>
  <c r="K50" i="61"/>
  <c r="L50" i="61"/>
  <c r="U50" i="61" s="1"/>
  <c r="L17" i="61"/>
  <c r="U17" i="61" s="1"/>
  <c r="AA17" i="61" s="1"/>
  <c r="K17" i="61"/>
  <c r="T17" i="61" s="1"/>
  <c r="Z17" i="61" s="1"/>
  <c r="N47" i="65"/>
  <c r="M47" i="65"/>
  <c r="N30" i="65"/>
  <c r="M30" i="65"/>
  <c r="V47" i="65" l="1"/>
  <c r="AB47" i="65" s="1"/>
  <c r="K52" i="61"/>
  <c r="T52" i="61" s="1"/>
  <c r="Z52" i="61" s="1"/>
  <c r="W47" i="65"/>
  <c r="AC47" i="65" s="1"/>
  <c r="L52" i="61"/>
  <c r="U52" i="61" s="1"/>
  <c r="AA52" i="61" s="1"/>
  <c r="T50" i="61"/>
  <c r="Z50" i="61" s="1"/>
  <c r="AA50" i="61"/>
  <c r="AA38" i="61"/>
  <c r="AA40" i="61" s="1"/>
  <c r="Z38" i="61"/>
  <c r="Z40"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9" i="61"/>
  <c r="Q49" i="61"/>
  <c r="R48" i="61"/>
  <c r="Q48" i="61"/>
  <c r="R47" i="61"/>
  <c r="Q47" i="61"/>
  <c r="R46" i="61"/>
  <c r="Q46" i="61"/>
  <c r="O49" i="61"/>
  <c r="O48" i="61"/>
  <c r="O47" i="61"/>
  <c r="O46" i="61"/>
  <c r="N49" i="61"/>
  <c r="N48" i="61"/>
  <c r="N47" i="61"/>
  <c r="N46" i="61"/>
  <c r="J49" i="61"/>
  <c r="I49" i="61"/>
  <c r="H49" i="61"/>
  <c r="G49" i="61"/>
  <c r="F49" i="61"/>
  <c r="J48" i="61"/>
  <c r="I48" i="61"/>
  <c r="H48" i="61"/>
  <c r="G48" i="61"/>
  <c r="F48" i="61"/>
  <c r="J47" i="61"/>
  <c r="I47" i="61"/>
  <c r="H47" i="61"/>
  <c r="G47" i="61"/>
  <c r="F47" i="61"/>
  <c r="J46" i="61"/>
  <c r="I46" i="61"/>
  <c r="H46" i="61"/>
  <c r="G46" i="61"/>
  <c r="F46" i="61"/>
  <c r="E49" i="61"/>
  <c r="E48" i="61"/>
  <c r="E47" i="61"/>
  <c r="E46" i="61"/>
  <c r="C49" i="61"/>
  <c r="C48" i="61"/>
  <c r="C47" i="61"/>
  <c r="C46" i="61"/>
  <c r="B49" i="61"/>
  <c r="B48" i="61"/>
  <c r="B47" i="61"/>
  <c r="B46" i="61"/>
  <c r="N45" i="65"/>
  <c r="M45" i="65"/>
  <c r="N44" i="65"/>
  <c r="W44" i="65" s="1"/>
  <c r="AC44" i="65" s="1"/>
  <c r="M44" i="65"/>
  <c r="V44" i="65" s="1"/>
  <c r="AB44" i="65" s="1"/>
  <c r="N43" i="65"/>
  <c r="W43" i="65" s="1"/>
  <c r="AC43" i="65" s="1"/>
  <c r="M43" i="65"/>
  <c r="V43" i="65" s="1"/>
  <c r="AB43" i="65" s="1"/>
  <c r="N42" i="65"/>
  <c r="W42" i="65" s="1"/>
  <c r="M42" i="65"/>
  <c r="V42" i="65" s="1"/>
  <c r="N41" i="65"/>
  <c r="M41" i="65"/>
  <c r="N24" i="61" l="1"/>
  <c r="Q24" i="61"/>
  <c r="O24" i="61"/>
  <c r="R24" i="61"/>
  <c r="B57" i="61"/>
  <c r="N57" i="61"/>
  <c r="N75" i="61" s="1"/>
  <c r="N104" i="61" s="1"/>
  <c r="E57" i="61"/>
  <c r="H57" i="61"/>
  <c r="H75" i="61" s="1"/>
  <c r="H104" i="61" s="1"/>
  <c r="J57" i="61"/>
  <c r="J75" i="61" s="1"/>
  <c r="J104" i="61" s="1"/>
  <c r="I57" i="61"/>
  <c r="I75" i="61" s="1"/>
  <c r="I104" i="61" s="1"/>
  <c r="Q57" i="61"/>
  <c r="Q75" i="61" s="1"/>
  <c r="Q104" i="61" s="1"/>
  <c r="R57" i="61"/>
  <c r="R75" i="61" s="1"/>
  <c r="R104" i="61" s="1"/>
  <c r="C57" i="61"/>
  <c r="F57" i="61"/>
  <c r="O57" i="61"/>
  <c r="O75" i="61" s="1"/>
  <c r="O104" i="61" s="1"/>
  <c r="G57" i="61"/>
  <c r="G75" i="61" s="1"/>
  <c r="G104" i="61" s="1"/>
  <c r="W45" i="65"/>
  <c r="AC45" i="65" s="1"/>
  <c r="V45" i="65"/>
  <c r="AB45" i="65" s="1"/>
  <c r="V41" i="65"/>
  <c r="W41" i="65"/>
  <c r="AC42" i="65"/>
  <c r="AB42" i="65"/>
  <c r="K16" i="61"/>
  <c r="T16" i="61" s="1"/>
  <c r="Z16" i="61" s="1"/>
  <c r="L16" i="61"/>
  <c r="U16" i="61" s="1"/>
  <c r="AA16" i="61" s="1"/>
  <c r="K49" i="61"/>
  <c r="T49" i="61" s="1"/>
  <c r="L46" i="61"/>
  <c r="L49" i="61"/>
  <c r="U49" i="61" s="1"/>
  <c r="K47" i="61"/>
  <c r="L47" i="61"/>
  <c r="U47" i="61" s="1"/>
  <c r="K46" i="61"/>
  <c r="K48" i="61"/>
  <c r="L48" i="61"/>
  <c r="U48" i="61" s="1"/>
  <c r="Q107" i="61" l="1"/>
  <c r="Q125" i="61" s="1"/>
  <c r="N107" i="61"/>
  <c r="N125" i="61" s="1"/>
  <c r="O107" i="61"/>
  <c r="O125" i="61" s="1"/>
  <c r="R107" i="61"/>
  <c r="R125" i="61" s="1"/>
  <c r="U46" i="61"/>
  <c r="U57" i="61" s="1"/>
  <c r="L57" i="61"/>
  <c r="T46" i="61"/>
  <c r="K57" i="61"/>
  <c r="T47" i="61"/>
  <c r="Z49" i="61"/>
  <c r="T48" i="61"/>
  <c r="Z48" i="61" s="1"/>
  <c r="AA48" i="61"/>
  <c r="AA47" i="61"/>
  <c r="AA49" i="61"/>
  <c r="AB41" i="65"/>
  <c r="AC41" i="65"/>
  <c r="R42" i="61"/>
  <c r="O42" i="61"/>
  <c r="N42" i="61"/>
  <c r="Q42" i="61"/>
  <c r="F75" i="61"/>
  <c r="F104" i="61" s="1"/>
  <c r="E75" i="61"/>
  <c r="E104" i="61" s="1"/>
  <c r="C75" i="61"/>
  <c r="C104" i="61" s="1"/>
  <c r="B75" i="61"/>
  <c r="B104" i="61" s="1"/>
  <c r="U75" i="61" l="1"/>
  <c r="T57" i="61"/>
  <c r="Z47" i="61"/>
  <c r="L75" i="61"/>
  <c r="L104" i="61" s="1"/>
  <c r="K75" i="61"/>
  <c r="K104" i="61" s="1"/>
  <c r="U104" i="61"/>
  <c r="AA46" i="61"/>
  <c r="AA57" i="61" s="1"/>
  <c r="Z46" i="61"/>
  <c r="O28" i="63"/>
  <c r="N28" i="63"/>
  <c r="L28" i="63"/>
  <c r="K28" i="63"/>
  <c r="F28" i="63"/>
  <c r="R26" i="63"/>
  <c r="Q26" i="63"/>
  <c r="Q25" i="63"/>
  <c r="R24" i="63"/>
  <c r="Q24" i="63"/>
  <c r="R23" i="63"/>
  <c r="Q23" i="63"/>
  <c r="R22" i="63"/>
  <c r="Q22" i="63"/>
  <c r="R21" i="63"/>
  <c r="Q21" i="63"/>
  <c r="R20" i="63"/>
  <c r="Q20" i="63"/>
  <c r="R19" i="63"/>
  <c r="Q19" i="63"/>
  <c r="R18" i="63"/>
  <c r="Q18" i="63"/>
  <c r="R17" i="63"/>
  <c r="Q17" i="63"/>
  <c r="R16" i="63"/>
  <c r="Q16" i="63"/>
  <c r="R15" i="63"/>
  <c r="Q15" i="63"/>
  <c r="R14" i="63"/>
  <c r="Q14" i="63"/>
  <c r="R13" i="63"/>
  <c r="Q13" i="63"/>
  <c r="R12" i="63"/>
  <c r="Q12" i="63"/>
  <c r="R11" i="63"/>
  <c r="Q11" i="63"/>
  <c r="R10" i="63"/>
  <c r="Q10" i="63"/>
  <c r="R9" i="63"/>
  <c r="Q9" i="63"/>
  <c r="R8" i="63"/>
  <c r="Q8" i="63"/>
  <c r="R7" i="63"/>
  <c r="Q7" i="63"/>
  <c r="R6" i="63"/>
  <c r="Q4" i="63"/>
  <c r="I2"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4" i="61" s="1"/>
  <c r="I9" i="61"/>
  <c r="H9" i="61"/>
  <c r="H24" i="61" s="1"/>
  <c r="G9" i="61"/>
  <c r="F9" i="61"/>
  <c r="F24" i="61" s="1"/>
  <c r="E9" i="61"/>
  <c r="E24" i="61" s="1"/>
  <c r="C9" i="61"/>
  <c r="C24" i="61" s="1"/>
  <c r="B9" i="61"/>
  <c r="B24" i="61" s="1"/>
  <c r="Z3" i="61"/>
  <c r="W3" i="61"/>
  <c r="T3" i="61"/>
  <c r="G1" i="61"/>
  <c r="A1" i="61"/>
  <c r="N46" i="65"/>
  <c r="N53" i="65" s="1"/>
  <c r="M46" i="65"/>
  <c r="M53"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G24" i="61" l="1"/>
  <c r="I24" i="61"/>
  <c r="B107" i="61"/>
  <c r="Z57" i="61"/>
  <c r="Z75" i="61" s="1"/>
  <c r="Z104" i="61" s="1"/>
  <c r="T75" i="61"/>
  <c r="T104" i="61" s="1"/>
  <c r="N67" i="65"/>
  <c r="M67" i="65"/>
  <c r="C107" i="61"/>
  <c r="M36" i="65"/>
  <c r="N36" i="65"/>
  <c r="R28" i="63"/>
  <c r="V28" i="65"/>
  <c r="W28" i="65"/>
  <c r="AA75" i="61"/>
  <c r="AA104"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6" i="65"/>
  <c r="W53" i="65" s="1"/>
  <c r="V46" i="65"/>
  <c r="V53"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L24" i="61" l="1"/>
  <c r="K24" i="61"/>
  <c r="B42" i="61"/>
  <c r="F107" i="61"/>
  <c r="J42" i="61"/>
  <c r="M80" i="65"/>
  <c r="B5" i="46" s="1"/>
  <c r="B8" i="46" s="1"/>
  <c r="V67" i="65"/>
  <c r="N80" i="65"/>
  <c r="C5" i="46" s="1"/>
  <c r="C8" i="46" s="1"/>
  <c r="D6" i="46" s="1"/>
  <c r="W67" i="65"/>
  <c r="J107" i="61"/>
  <c r="J125" i="61" s="1"/>
  <c r="L107" i="61"/>
  <c r="K107" i="61"/>
  <c r="V36" i="65"/>
  <c r="W36" i="65"/>
  <c r="T25" i="63"/>
  <c r="C42" i="61"/>
  <c r="AB28" i="65"/>
  <c r="AC28" i="65"/>
  <c r="F42" i="61"/>
  <c r="F13" i="71"/>
  <c r="B125" i="61"/>
  <c r="AC9" i="65"/>
  <c r="H42" i="61"/>
  <c r="H107" i="61"/>
  <c r="H125" i="61" s="1"/>
  <c r="I42" i="61"/>
  <c r="I107" i="61"/>
  <c r="I125" i="61" s="1"/>
  <c r="G42" i="61"/>
  <c r="G107" i="61"/>
  <c r="G125" i="61" s="1"/>
  <c r="E42" i="61"/>
  <c r="E107" i="61"/>
  <c r="E125" i="61" s="1"/>
  <c r="K11" i="47"/>
  <c r="AB9" i="65"/>
  <c r="K18" i="47"/>
  <c r="D51" i="46"/>
  <c r="L26" i="46"/>
  <c r="C125" i="61"/>
  <c r="T9" i="61"/>
  <c r="T24" i="61" s="1"/>
  <c r="AB46" i="65"/>
  <c r="AB53" i="65" s="1"/>
  <c r="AC46" i="65"/>
  <c r="AC53" i="65" s="1"/>
  <c r="S9" i="47"/>
  <c r="S11" i="47" s="1"/>
  <c r="D45" i="46"/>
  <c r="S16" i="47"/>
  <c r="S18" i="47" s="1"/>
  <c r="U9" i="61"/>
  <c r="U24"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T107" i="61" l="1"/>
  <c r="Z107" i="61" s="1"/>
  <c r="U107" i="61"/>
  <c r="AA107" i="61" s="1"/>
  <c r="Z110" i="61"/>
  <c r="Z123" i="61" s="1"/>
  <c r="AC67" i="65"/>
  <c r="AC80" i="65" s="1"/>
  <c r="W80" i="65"/>
  <c r="AB67" i="65"/>
  <c r="AB80" i="65" s="1"/>
  <c r="V80" i="65"/>
  <c r="AC36" i="65"/>
  <c r="AB36" i="65"/>
  <c r="F125" i="61"/>
  <c r="L42" i="61"/>
  <c r="K42" i="61"/>
  <c r="U42" i="61"/>
  <c r="T42" i="61"/>
  <c r="Z9" i="61"/>
  <c r="Z24" i="61" s="1"/>
  <c r="D7" i="46"/>
  <c r="D5" i="46"/>
  <c r="AA9" i="61"/>
  <c r="AA24" i="61" s="1"/>
  <c r="T28" i="63"/>
  <c r="O26" i="46"/>
  <c r="L125" i="61" l="1"/>
  <c r="Z125" i="61"/>
  <c r="K125" i="61"/>
  <c r="AA42" i="61"/>
  <c r="Z42" i="61"/>
  <c r="D8" i="46"/>
  <c r="AA110" i="61" l="1"/>
  <c r="U125" i="61"/>
  <c r="T125" i="61"/>
  <c r="AA123" i="61" l="1"/>
  <c r="AA125" i="61" s="1"/>
</calcChain>
</file>

<file path=xl/sharedStrings.xml><?xml version="1.0" encoding="utf-8"?>
<sst xmlns="http://schemas.openxmlformats.org/spreadsheetml/2006/main" count="1125" uniqueCount="397">
  <si>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</si>
  <si>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</si>
  <si>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</si>
  <si>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</si>
  <si>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</si>
  <si>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</si>
  <si>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</si>
  <si>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</si>
  <si>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</si>
  <si>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</si>
  <si>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</si>
  <si>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</si>
  <si>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</si>
  <si>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</si>
  <si>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</si>
  <si>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</si>
  <si>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</si>
  <si>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</si>
  <si>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</si>
  <si>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</si>
  <si>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</si>
  <si>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</si>
  <si>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</si>
  <si>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</si>
  <si>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</si>
  <si>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</si>
  <si>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</si>
  <si>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</si>
  <si>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</si>
  <si>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</si>
  <si>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</si>
  <si>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</si>
  <si>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</si>
  <si>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</si>
  <si>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</si>
  <si>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</si>
  <si>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</si>
  <si>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</si>
  <si>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</si>
  <si>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</si>
  <si>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</si>
  <si>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</si>
  <si>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</si>
  <si>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</si>
  <si>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</si>
  <si>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</si>
  <si>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</si>
  <si>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</si>
  <si>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</si>
  <si>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</si>
  <si>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</si>
  <si>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</si>
  <si>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</si>
  <si>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</si>
  <si>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</si>
  <si>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</si>
  <si>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</si>
  <si>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</si>
  <si>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</si>
  <si>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</si>
  <si>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</si>
  <si>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</si>
  <si>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</si>
  <si>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</si>
  <si>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</si>
  <si>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</si>
  <si>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</si>
  <si>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</si>
  <si>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</si>
  <si>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</si>
  <si>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</si>
  <si>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</si>
  <si>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</si>
  <si>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</si>
  <si>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</si>
  <si>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</si>
  <si>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</si>
  <si>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</si>
  <si>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</si>
  <si>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</si>
  <si>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</si>
  <si>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</si>
  <si>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</si>
  <si>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</si>
  <si>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</si>
  <si>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</si>
  <si>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</si>
  <si>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</si>
  <si>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</si>
  <si>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</si>
  <si>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</si>
  <si>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</si>
  <si>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</si>
  <si>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</si>
  <si>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</si>
  <si>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</si>
  <si>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</si>
  <si>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</si>
  <si>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</si>
  <si>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</si>
  <si>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</si>
  <si>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</si>
  <si>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</si>
  <si>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</si>
  <si>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</si>
  <si>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</si>
  <si>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</si>
  <si>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</si>
  <si>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</si>
  <si>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</si>
  <si>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</si>
  <si>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</si>
  <si>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</si>
  <si>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</si>
  <si>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</si>
  <si>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</si>
  <si>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</si>
  <si>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</si>
  <si>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</si>
  <si>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</si>
  <si>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</si>
  <si>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</si>
  <si>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</si>
  <si>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</si>
  <si>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</si>
  <si>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</si>
  <si>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</si>
  <si>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</si>
  <si>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</si>
  <si>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</si>
  <si>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</si>
  <si>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</si>
  <si>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</si>
  <si>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</si>
  <si>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</si>
  <si>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</si>
  <si>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</si>
  <si>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</si>
  <si>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</si>
  <si>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</si>
  <si>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</si>
  <si>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</si>
  <si>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</si>
  <si>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</si>
  <si>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</si>
  <si>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</si>
  <si>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</si>
  <si>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</si>
  <si>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</si>
  <si>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</si>
  <si>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</si>
  <si>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</si>
  <si>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</si>
  <si>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</si>
  <si>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</si>
  <si>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</si>
  <si>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</si>
  <si>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</si>
  <si>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</si>
  <si>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</si>
  <si>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</si>
  <si>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</si>
  <si>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</si>
  <si>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</si>
  <si>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</si>
  <si>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</si>
  <si>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</si>
  <si>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</si>
  <si>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</si>
  <si>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</si>
  <si>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</si>
  <si>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</si>
  <si>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</si>
  <si>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</si>
  <si>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</si>
  <si>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</si>
  <si>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</si>
  <si>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</si>
  <si>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</si>
  <si>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</si>
  <si>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</si>
  <si>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</si>
  <si>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</si>
  <si>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</si>
  <si>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</si>
  <si>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</si>
  <si>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</si>
  <si>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</si>
  <si>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</si>
  <si>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</si>
  <si>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</si>
  <si>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</si>
  <si>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</si>
  <si>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</si>
  <si>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</si>
  <si>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</si>
  <si>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</si>
  <si>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</si>
  <si>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</si>
  <si>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</si>
  <si>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</si>
  <si>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</si>
  <si>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</si>
  <si>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</si>
  <si>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</si>
  <si>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</si>
  <si>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</si>
  <si>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</si>
  <si>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</si>
  <si>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</si>
  <si>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</si>
  <si>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</si>
  <si>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</si>
  <si>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</si>
  <si>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</si>
  <si>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</si>
  <si>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</si>
  <si>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</si>
  <si>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</si>
  <si>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</si>
  <si>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</si>
  <si>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</si>
  <si>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</si>
  <si>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</si>
  <si>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</si>
  <si>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</si>
  <si>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</si>
  <si>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</si>
  <si>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</si>
  <si>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</si>
  <si>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</si>
  <si>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</si>
  <si>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</si>
  <si>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</si>
  <si>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</si>
  <si>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</si>
  <si>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</si>
  <si>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</si>
  <si>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</si>
  <si>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</si>
  <si>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</si>
  <si>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</si>
  <si>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</si>
  <si>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</si>
  <si>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</si>
  <si>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</si>
  <si>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</si>
  <si>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</si>
  <si>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</si>
  <si>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</si>
  <si>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</si>
  <si>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</si>
  <si>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</si>
  <si>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</si>
  <si>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</si>
  <si>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</si>
  <si>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</si>
  <si>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</si>
  <si>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</si>
  <si>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</si>
  <si>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</si>
  <si>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</si>
  <si>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</si>
  <si>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</si>
  <si>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</si>
  <si>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</si>
  <si>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</si>
  <si>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</si>
  <si>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</si>
  <si>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</si>
  <si>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</si>
  <si>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</si>
  <si>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</si>
  <si>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</si>
  <si>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</si>
  <si>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</si>
  <si>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</si>
  <si>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</si>
  <si>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</si>
  <si>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</si>
  <si>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</si>
  <si>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</si>
  <si>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</si>
  <si>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</si>
  <si>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</si>
  <si>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</si>
  <si>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</si>
  <si>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</si>
  <si>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</si>
  <si>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</si>
  <si>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</si>
  <si>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</si>
  <si>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</si>
  <si>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</si>
  <si>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</si>
  <si>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</si>
  <si>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</si>
  <si>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</si>
  <si>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</si>
  <si>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</si>
  <si>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</si>
  <si>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</si>
  <si>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</si>
  <si>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</si>
  <si>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</si>
  <si>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</si>
  <si>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</si>
  <si>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</si>
  <si>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</si>
  <si>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</si>
  <si>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</si>
  <si>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</si>
  <si>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</si>
  <si>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</si>
  <si>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</si>
  <si>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</si>
  <si>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</si>
  <si>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</si>
  <si>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</si>
  <si>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</si>
  <si>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</si>
  <si>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</si>
  <si>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</si>
  <si>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</si>
  <si>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</si>
  <si>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</si>
  <si>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</si>
  <si>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</si>
  <si>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</si>
  <si>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</si>
  <si>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</si>
  <si>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</si>
  <si>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</si>
  <si>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</si>
  <si>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</si>
  <si>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</si>
  <si>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</si>
  <si>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</si>
  <si>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</si>
  <si>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</si>
  <si>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</si>
  <si>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</si>
  <si>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</si>
  <si>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</si>
  <si>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</si>
  <si>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</si>
  <si>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</si>
  <si>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</si>
  <si>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</si>
  <si>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</si>
  <si>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</si>
  <si>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</si>
  <si>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</si>
  <si>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</si>
  <si>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</si>
  <si>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</si>
  <si>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</si>
  <si>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</si>
  <si>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</si>
  <si>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</si>
  <si>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</si>
  <si>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</si>
  <si>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</si>
  <si>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</si>
  <si>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</si>
  <si>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</si>
  <si>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</si>
  <si>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</si>
  <si>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</si>
  <si>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</si>
  <si>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</si>
  <si>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</si>
  <si>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</si>
  <si>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</si>
  <si>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Community Solar (CSEP)</t>
  </si>
  <si>
    <t>ADI Program (CSEP)</t>
  </si>
  <si>
    <t>TI &amp; ADI (CSEP) Programs</t>
  </si>
  <si>
    <t>Community Solar (TI)</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</si>
  <si>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</si>
  <si>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</si>
  <si>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</si>
  <si>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</si>
  <si>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</si>
  <si>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</si>
  <si>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</si>
  <si>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</si>
  <si>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</si>
  <si>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</si>
  <si>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</si>
  <si>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</si>
  <si>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</si>
  <si>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t>SRP, TI &amp; ADI 2025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</si>
  <si>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</si>
  <si>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</si>
  <si>
    <t>Total of All Projects               as 02/28/2025 (kW)</t>
  </si>
  <si>
    <t>Previously Reported through 01/31/2025</t>
  </si>
  <si>
    <t>Difference between  01/31/2025 and 02/28/2025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</si>
</sst>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96">
    <xf numFmtId="0" fontId="0" fillId="0" borderId="0"/>
    <xf numFmtId="43" fontId="31" fillId="0" borderId="0" applyFont="0" applyFill="0" applyBorder="0" applyAlignment="0" applyProtection="0"/>
    <xf numFmtId="0" fontId="38" fillId="0" borderId="0"/>
    <xf numFmtId="0" fontId="32" fillId="0" borderId="0"/>
    <xf numFmtId="0" fontId="36" fillId="0" borderId="0"/>
    <xf numFmtId="0" fontId="30" fillId="0" borderId="0"/>
    <xf numFmtId="9" fontId="46" fillId="0" borderId="0" applyFont="0" applyFill="0" applyBorder="0" applyAlignment="0" applyProtection="0"/>
    <xf numFmtId="0" fontId="29" fillId="0" borderId="0"/>
    <xf numFmtId="43" fontId="29" fillId="0" borderId="0" applyFont="0" applyFill="0" applyBorder="0" applyAlignment="0" applyProtection="0"/>
    <xf numFmtId="43" fontId="31" fillId="0" borderId="0" applyFont="0" applyFill="0" applyBorder="0" applyAlignment="0" applyProtection="0"/>
    <xf numFmtId="0" fontId="31" fillId="0" borderId="0"/>
    <xf numFmtId="0" fontId="28" fillId="0" borderId="0"/>
    <xf numFmtId="9" fontId="31" fillId="0" borderId="0" applyFont="0" applyFill="0" applyBorder="0" applyAlignment="0" applyProtection="0"/>
    <xf numFmtId="0" fontId="28" fillId="0" borderId="0"/>
    <xf numFmtId="43" fontId="28" fillId="0" borderId="0" applyFont="0" applyFill="0" applyBorder="0" applyAlignment="0" applyProtection="0"/>
    <xf numFmtId="0" fontId="61" fillId="0" borderId="0" applyNumberFormat="0" applyFill="0" applyBorder="0" applyAlignment="0" applyProtection="0"/>
    <xf numFmtId="0" fontId="62" fillId="0" borderId="18" applyNumberFormat="0" applyFill="0" applyAlignment="0" applyProtection="0"/>
    <xf numFmtId="0" fontId="63" fillId="0" borderId="19" applyNumberFormat="0" applyFill="0" applyAlignment="0" applyProtection="0"/>
    <xf numFmtId="0" fontId="64" fillId="0" borderId="20" applyNumberFormat="0" applyFill="0" applyAlignment="0" applyProtection="0"/>
    <xf numFmtId="0" fontId="64" fillId="0" borderId="0" applyNumberFormat="0" applyFill="0" applyBorder="0" applyAlignment="0" applyProtection="0"/>
    <xf numFmtId="0" fontId="65" fillId="8" borderId="0" applyNumberFormat="0" applyBorder="0" applyAlignment="0" applyProtection="0"/>
    <xf numFmtId="0" fontId="66" fillId="9" borderId="0" applyNumberFormat="0" applyBorder="0" applyAlignment="0" applyProtection="0"/>
    <xf numFmtId="0" fontId="67" fillId="10" borderId="0" applyNumberFormat="0" applyBorder="0" applyAlignment="0" applyProtection="0"/>
    <xf numFmtId="0" fontId="68" fillId="11" borderId="21" applyNumberFormat="0" applyAlignment="0" applyProtection="0"/>
    <xf numFmtId="0" fontId="69" fillId="12" borderId="22" applyNumberFormat="0" applyAlignment="0" applyProtection="0"/>
    <xf numFmtId="0" fontId="70" fillId="12" borderId="21" applyNumberFormat="0" applyAlignment="0" applyProtection="0"/>
    <xf numFmtId="0" fontId="71" fillId="0" borderId="23" applyNumberFormat="0" applyFill="0" applyAlignment="0" applyProtection="0"/>
    <xf numFmtId="0" fontId="72" fillId="13" borderId="2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6" applyNumberFormat="0" applyFill="0" applyAlignment="0" applyProtection="0"/>
    <xf numFmtId="0" fontId="76"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76"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76"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76"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76" fillId="31"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76"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31" fillId="0" borderId="0"/>
    <xf numFmtId="43" fontId="31" fillId="0" borderId="0" applyFont="0" applyFill="0" applyBorder="0" applyAlignment="0" applyProtection="0"/>
    <xf numFmtId="0" fontId="10" fillId="0" borderId="0"/>
    <xf numFmtId="9" fontId="3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31" fillId="0" borderId="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14" borderId="25" applyNumberFormat="0" applyFont="0" applyAlignment="0" applyProtection="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0" borderId="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4" borderId="25" applyNumberFormat="0" applyFont="0" applyAlignment="0" applyProtection="0"/>
    <xf numFmtId="0" fontId="7" fillId="0" borderId="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2" fillId="14" borderId="25"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 fillId="0" borderId="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08">
    <xf numFmtId="0" fontId="0" fillId="0" borderId="0" xfId="0"/>
    <xf numFmtId="0" fontId="32" fillId="0" borderId="0" xfId="3"/>
    <xf numFmtId="0" fontId="35" fillId="3" borderId="1" xfId="3" applyFont="1" applyFill="1" applyBorder="1" applyAlignment="1">
      <alignment horizontal="center" wrapText="1"/>
    </xf>
    <xf numFmtId="0" fontId="32" fillId="2" borderId="0" xfId="3" applyFill="1" applyAlignment="1">
      <alignment horizontal="center" vertical="center"/>
    </xf>
    <xf numFmtId="0" fontId="42" fillId="2" borderId="0" xfId="3" applyFont="1" applyFill="1" applyAlignment="1">
      <alignment horizontal="center" vertical="center"/>
    </xf>
    <xf numFmtId="0" fontId="41" fillId="2" borderId="0" xfId="3" applyFont="1" applyFill="1" applyAlignment="1">
      <alignment horizontal="center" vertical="center"/>
    </xf>
    <xf numFmtId="0" fontId="35" fillId="0" borderId="0" xfId="3" applyFont="1" applyAlignment="1">
      <alignment horizontal="center" vertical="center"/>
    </xf>
    <xf numFmtId="0" fontId="35" fillId="0" borderId="0" xfId="3" applyFont="1" applyAlignment="1">
      <alignment horizontal="center" wrapText="1"/>
    </xf>
    <xf numFmtId="0" fontId="41" fillId="2" borderId="0" xfId="3" applyFont="1" applyFill="1" applyAlignment="1">
      <alignment vertical="center"/>
    </xf>
    <xf numFmtId="0" fontId="34" fillId="2" borderId="0" xfId="3" applyFont="1" applyFill="1"/>
    <xf numFmtId="0" fontId="37" fillId="2" borderId="1" xfId="4" applyFont="1" applyFill="1" applyBorder="1" applyAlignment="1">
      <alignment horizontal="left" wrapText="1"/>
    </xf>
    <xf numFmtId="0" fontId="39" fillId="2" borderId="0" xfId="2" applyFont="1" applyFill="1"/>
    <xf numFmtId="0" fontId="32" fillId="0" borderId="0" xfId="3" applyAlignment="1">
      <alignment horizontal="center"/>
    </xf>
    <xf numFmtId="0" fontId="34" fillId="0" borderId="0" xfId="3" applyFont="1"/>
    <xf numFmtId="0" fontId="34" fillId="0" borderId="0" xfId="3" applyFont="1" applyAlignment="1">
      <alignment horizontal="center"/>
    </xf>
    <xf numFmtId="0" fontId="32" fillId="2" borderId="0" xfId="3" applyFill="1"/>
    <xf numFmtId="166" fontId="32" fillId="2" borderId="0" xfId="3" applyNumberFormat="1" applyFill="1"/>
    <xf numFmtId="0" fontId="47" fillId="0" borderId="1" xfId="0" applyFont="1" applyBorder="1" applyAlignment="1">
      <alignment vertical="center" wrapText="1"/>
    </xf>
    <xf numFmtId="3" fontId="47" fillId="0" borderId="1" xfId="0" applyNumberFormat="1" applyFont="1" applyBorder="1" applyAlignment="1">
      <alignment horizontal="center" vertical="center"/>
    </xf>
    <xf numFmtId="10" fontId="47" fillId="0" borderId="1" xfId="0" applyNumberFormat="1" applyFont="1" applyBorder="1" applyAlignment="1">
      <alignment horizontal="center" vertical="center"/>
    </xf>
    <xf numFmtId="0" fontId="47" fillId="0" borderId="8" xfId="0" applyFont="1" applyBorder="1" applyAlignment="1">
      <alignment vertical="center" wrapText="1"/>
    </xf>
    <xf numFmtId="3" fontId="47" fillId="0" borderId="8" xfId="0" applyNumberFormat="1" applyFont="1" applyBorder="1" applyAlignment="1">
      <alignment horizontal="center" vertical="center"/>
    </xf>
    <xf numFmtId="0" fontId="49" fillId="5" borderId="1" xfId="0" applyFont="1" applyFill="1" applyBorder="1" applyAlignment="1">
      <alignment horizontal="center" vertical="center" wrapText="1"/>
    </xf>
    <xf numFmtId="3" fontId="49" fillId="5" borderId="1" xfId="0" applyNumberFormat="1" applyFont="1" applyFill="1" applyBorder="1" applyAlignment="1">
      <alignment horizontal="center" vertical="center"/>
    </xf>
    <xf numFmtId="10" fontId="49" fillId="5" borderId="1" xfId="0" applyNumberFormat="1" applyFont="1" applyFill="1" applyBorder="1" applyAlignment="1">
      <alignment horizontal="center" vertical="center"/>
    </xf>
    <xf numFmtId="0" fontId="32" fillId="2" borderId="0" xfId="2" applyFont="1" applyFill="1"/>
    <xf numFmtId="0" fontId="35" fillId="2" borderId="1" xfId="2" applyFont="1" applyFill="1" applyBorder="1"/>
    <xf numFmtId="0" fontId="32" fillId="2" borderId="1" xfId="2" applyFont="1" applyFill="1" applyBorder="1"/>
    <xf numFmtId="3" fontId="32" fillId="2" borderId="1" xfId="2" applyNumberFormat="1" applyFont="1" applyFill="1" applyBorder="1" applyAlignment="1">
      <alignment horizontal="center"/>
    </xf>
    <xf numFmtId="167" fontId="32" fillId="2" borderId="1" xfId="6" applyNumberFormat="1" applyFont="1" applyFill="1" applyBorder="1" applyAlignment="1">
      <alignment horizontal="center"/>
    </xf>
    <xf numFmtId="3" fontId="35" fillId="3" borderId="1" xfId="2" applyNumberFormat="1" applyFont="1" applyFill="1" applyBorder="1" applyAlignment="1">
      <alignment horizontal="center"/>
    </xf>
    <xf numFmtId="9" fontId="35" fillId="3" borderId="1" xfId="0" applyNumberFormat="1" applyFont="1" applyFill="1" applyBorder="1" applyAlignment="1">
      <alignment horizontal="center"/>
    </xf>
    <xf numFmtId="0" fontId="35" fillId="2" borderId="0" xfId="2" applyFont="1" applyFill="1"/>
    <xf numFmtId="0" fontId="32" fillId="6" borderId="1" xfId="2" applyFont="1" applyFill="1" applyBorder="1"/>
    <xf numFmtId="3" fontId="32" fillId="6" borderId="1" xfId="2" applyNumberFormat="1" applyFont="1" applyFill="1" applyBorder="1" applyAlignment="1">
      <alignment horizontal="center"/>
    </xf>
    <xf numFmtId="0" fontId="35" fillId="0" borderId="0" xfId="3" applyFont="1"/>
    <xf numFmtId="164" fontId="32" fillId="0" borderId="0" xfId="3" applyNumberFormat="1"/>
    <xf numFmtId="0" fontId="49" fillId="5" borderId="1" xfId="0" applyFont="1" applyFill="1" applyBorder="1" applyAlignment="1">
      <alignment horizontal="center" vertical="center"/>
    </xf>
    <xf numFmtId="0" fontId="41" fillId="2" borderId="1" xfId="2" applyFont="1" applyFill="1" applyBorder="1"/>
    <xf numFmtId="43" fontId="35" fillId="2" borderId="1" xfId="3" applyNumberFormat="1" applyFont="1" applyFill="1" applyBorder="1" applyAlignment="1">
      <alignment horizontal="center" vertical="center" wrapText="1"/>
    </xf>
    <xf numFmtId="0" fontId="35" fillId="2" borderId="1" xfId="3" quotePrefix="1" applyFont="1" applyFill="1" applyBorder="1" applyAlignment="1">
      <alignment horizontal="center" vertical="center" wrapText="1"/>
    </xf>
    <xf numFmtId="43" fontId="35" fillId="2" borderId="1" xfId="3" applyNumberFormat="1" applyFont="1" applyFill="1" applyBorder="1" applyAlignment="1">
      <alignment horizontal="left" vertical="center" wrapText="1"/>
    </xf>
    <xf numFmtId="0" fontId="35" fillId="2" borderId="1" xfId="3" applyFont="1" applyFill="1" applyBorder="1" applyAlignment="1">
      <alignment horizontal="left" vertical="center"/>
    </xf>
    <xf numFmtId="0" fontId="49" fillId="5" borderId="1" xfId="0" applyFont="1" applyFill="1" applyBorder="1" applyAlignment="1">
      <alignment horizontal="left" vertical="center" wrapText="1"/>
    </xf>
    <xf numFmtId="0" fontId="35" fillId="0" borderId="0" xfId="3" applyFont="1" applyAlignment="1">
      <alignment horizontal="center" vertical="center" wrapText="1"/>
    </xf>
    <xf numFmtId="0" fontId="35" fillId="2" borderId="1" xfId="3" applyFont="1" applyFill="1" applyBorder="1" applyAlignment="1">
      <alignment horizontal="center" vertical="center" wrapText="1"/>
    </xf>
    <xf numFmtId="0" fontId="35" fillId="2" borderId="9" xfId="3" applyFont="1" applyFill="1" applyBorder="1" applyAlignment="1">
      <alignment horizontal="center" vertical="center" wrapText="1"/>
    </xf>
    <xf numFmtId="0" fontId="35" fillId="3" borderId="1" xfId="3" applyFont="1" applyFill="1" applyBorder="1" applyAlignment="1">
      <alignment horizontal="center" vertical="center" wrapText="1"/>
    </xf>
    <xf numFmtId="0" fontId="32" fillId="0" borderId="0" xfId="3" applyAlignment="1">
      <alignment vertical="center"/>
    </xf>
    <xf numFmtId="0" fontId="35" fillId="0" borderId="0" xfId="3" applyFont="1" applyAlignment="1">
      <alignment wrapText="1"/>
    </xf>
    <xf numFmtId="0" fontId="51" fillId="0" borderId="1" xfId="3" applyFont="1" applyBorder="1" applyAlignment="1">
      <alignment horizontal="center" vertical="center" wrapText="1"/>
    </xf>
    <xf numFmtId="0" fontId="51" fillId="0" borderId="0" xfId="3" applyFont="1" applyAlignment="1">
      <alignment horizontal="center" vertical="center" wrapText="1"/>
    </xf>
    <xf numFmtId="3" fontId="50" fillId="0" borderId="0" xfId="1" applyNumberFormat="1" applyFont="1" applyFill="1" applyBorder="1"/>
    <xf numFmtId="168" fontId="35" fillId="0" borderId="0" xfId="1" applyNumberFormat="1" applyFont="1" applyFill="1" applyBorder="1" applyAlignment="1">
      <alignment vertical="center"/>
    </xf>
    <xf numFmtId="0" fontId="43" fillId="0" borderId="0" xfId="0" applyFont="1" applyAlignment="1">
      <alignment vertical="center"/>
    </xf>
    <xf numFmtId="4" fontId="32" fillId="2" borderId="0" xfId="3" applyNumberFormat="1" applyFill="1"/>
    <xf numFmtId="165" fontId="40" fillId="0" borderId="0" xfId="1" applyNumberFormat="1" applyFont="1" applyFill="1" applyBorder="1" applyAlignment="1">
      <alignment horizontal="right" wrapText="1" indent="1"/>
    </xf>
    <xf numFmtId="37" fontId="35" fillId="0" borderId="0" xfId="1" applyNumberFormat="1" applyFont="1" applyFill="1" applyBorder="1"/>
    <xf numFmtId="167" fontId="35" fillId="0" borderId="0" xfId="6" applyNumberFormat="1" applyFont="1" applyFill="1" applyBorder="1"/>
    <xf numFmtId="0" fontId="35" fillId="4" borderId="1" xfId="3" applyFont="1" applyFill="1" applyBorder="1" applyAlignment="1">
      <alignment horizontal="center" vertical="center" wrapText="1"/>
    </xf>
    <xf numFmtId="0" fontId="32" fillId="0" borderId="0" xfId="1" applyNumberFormat="1" applyFont="1" applyFill="1" applyBorder="1" applyAlignment="1">
      <alignment vertical="center"/>
    </xf>
    <xf numFmtId="3" fontId="37" fillId="0" borderId="0" xfId="1" applyNumberFormat="1" applyFont="1" applyFill="1" applyBorder="1" applyAlignment="1">
      <alignment horizontal="right" vertical="center" wrapText="1"/>
    </xf>
    <xf numFmtId="3" fontId="32" fillId="0" borderId="0" xfId="1" applyNumberFormat="1" applyFont="1" applyFill="1" applyBorder="1" applyAlignment="1">
      <alignment horizontal="right" vertical="center"/>
    </xf>
    <xf numFmtId="3" fontId="32" fillId="0" borderId="0" xfId="1" applyNumberFormat="1" applyFont="1" applyFill="1" applyBorder="1" applyAlignment="1">
      <alignment vertical="center"/>
    </xf>
    <xf numFmtId="3" fontId="50" fillId="0" borderId="0" xfId="1" applyNumberFormat="1" applyFont="1" applyFill="1" applyBorder="1" applyAlignment="1">
      <alignment vertical="center"/>
    </xf>
    <xf numFmtId="3" fontId="32" fillId="4" borderId="1" xfId="1" applyNumberFormat="1" applyFont="1" applyFill="1" applyBorder="1" applyAlignment="1">
      <alignment vertical="center"/>
    </xf>
    <xf numFmtId="168" fontId="32" fillId="0" borderId="0" xfId="1" applyNumberFormat="1" applyFont="1" applyFill="1" applyBorder="1" applyAlignment="1">
      <alignment vertical="center"/>
    </xf>
    <xf numFmtId="3" fontId="32" fillId="4" borderId="9" xfId="1" applyNumberFormat="1" applyFont="1" applyFill="1" applyBorder="1" applyAlignment="1">
      <alignment vertical="center"/>
    </xf>
    <xf numFmtId="0" fontId="37" fillId="0" borderId="0" xfId="1" applyNumberFormat="1" applyFont="1" applyFill="1" applyBorder="1" applyAlignment="1">
      <alignment horizontal="right" vertical="center" wrapText="1"/>
    </xf>
    <xf numFmtId="37" fontId="32" fillId="2" borderId="1" xfId="1" applyNumberFormat="1" applyFont="1" applyFill="1" applyBorder="1" applyAlignment="1">
      <alignment horizontal="center"/>
    </xf>
    <xf numFmtId="37" fontId="35" fillId="3" borderId="1" xfId="1" applyNumberFormat="1" applyFont="1" applyFill="1" applyBorder="1" applyAlignment="1">
      <alignment horizontal="center"/>
    </xf>
    <xf numFmtId="167" fontId="35" fillId="3" borderId="1" xfId="6" applyNumberFormat="1" applyFont="1" applyFill="1" applyBorder="1" applyAlignment="1">
      <alignment horizontal="center"/>
    </xf>
    <xf numFmtId="37" fontId="37" fillId="2" borderId="1" xfId="1" applyNumberFormat="1" applyFont="1" applyFill="1" applyBorder="1" applyAlignment="1">
      <alignment horizontal="center" wrapText="1"/>
    </xf>
    <xf numFmtId="37" fontId="40" fillId="3" borderId="1" xfId="1" applyNumberFormat="1" applyFont="1" applyFill="1" applyBorder="1" applyAlignment="1">
      <alignment horizontal="center" wrapText="1"/>
    </xf>
    <xf numFmtId="3" fontId="50" fillId="0" borderId="0" xfId="1" applyNumberFormat="1" applyFont="1" applyFill="1" applyBorder="1" applyAlignment="1">
      <alignment vertical="center" wrapText="1"/>
    </xf>
    <xf numFmtId="164" fontId="37" fillId="0" borderId="0" xfId="4" applyNumberFormat="1" applyFont="1" applyAlignment="1">
      <alignment horizontal="center"/>
    </xf>
    <xf numFmtId="0" fontId="35" fillId="0" borderId="0" xfId="3" applyFont="1" applyAlignment="1">
      <alignment vertical="center"/>
    </xf>
    <xf numFmtId="0" fontId="55" fillId="0" borderId="0" xfId="3" applyFont="1" applyAlignment="1">
      <alignment vertical="center"/>
    </xf>
    <xf numFmtId="164" fontId="40" fillId="0" borderId="16" xfId="4" applyNumberFormat="1" applyFont="1" applyBorder="1" applyAlignment="1">
      <alignment horizontal="center"/>
    </xf>
    <xf numFmtId="168" fontId="35" fillId="0" borderId="0" xfId="1" applyNumberFormat="1" applyFont="1" applyFill="1" applyBorder="1" applyAlignment="1">
      <alignment horizontal="right" vertical="center"/>
    </xf>
    <xf numFmtId="0" fontId="32" fillId="0" borderId="0" xfId="3" applyAlignment="1">
      <alignment horizontal="right" vertical="center"/>
    </xf>
    <xf numFmtId="0" fontId="50" fillId="0" borderId="0" xfId="3" applyFont="1" applyAlignment="1">
      <alignment horizontal="right" vertical="center"/>
    </xf>
    <xf numFmtId="3" fontId="37" fillId="4" borderId="1" xfId="1" applyNumberFormat="1" applyFont="1" applyFill="1" applyBorder="1" applyAlignment="1">
      <alignment horizontal="right" vertical="center" wrapText="1"/>
    </xf>
    <xf numFmtId="3" fontId="37" fillId="4" borderId="9" xfId="1" applyNumberFormat="1" applyFont="1" applyFill="1" applyBorder="1" applyAlignment="1">
      <alignment horizontal="right" vertical="center" wrapText="1"/>
    </xf>
    <xf numFmtId="0" fontId="53" fillId="0" borderId="0" xfId="3" applyFont="1"/>
    <xf numFmtId="0" fontId="53" fillId="2" borderId="0" xfId="3" applyFont="1" applyFill="1" applyAlignment="1">
      <alignment horizontal="center" vertical="center"/>
    </xf>
    <xf numFmtId="0" fontId="56" fillId="2" borderId="0" xfId="3" applyFont="1" applyFill="1" applyAlignment="1">
      <alignment horizontal="center" vertical="center"/>
    </xf>
    <xf numFmtId="14" fontId="53" fillId="2" borderId="0" xfId="3" applyNumberFormat="1" applyFont="1" applyFill="1" applyAlignment="1">
      <alignment horizontal="center" vertical="center"/>
    </xf>
    <xf numFmtId="0" fontId="35" fillId="5" borderId="1" xfId="3" applyFont="1" applyFill="1" applyBorder="1" applyAlignment="1">
      <alignment horizontal="center"/>
    </xf>
    <xf numFmtId="0" fontId="32" fillId="2" borderId="0" xfId="1" applyNumberFormat="1" applyFont="1" applyFill="1" applyBorder="1" applyAlignment="1">
      <alignment vertical="center"/>
    </xf>
    <xf numFmtId="0" fontId="32" fillId="2" borderId="1" xfId="3" quotePrefix="1" applyFill="1" applyBorder="1" applyAlignment="1">
      <alignment horizontal="center" vertical="center"/>
    </xf>
    <xf numFmtId="0" fontId="32" fillId="2" borderId="9" xfId="3" quotePrefix="1" applyFill="1" applyBorder="1" applyAlignment="1">
      <alignment horizontal="center" vertical="center"/>
    </xf>
    <xf numFmtId="0" fontId="58" fillId="0" borderId="0" xfId="3" applyFont="1"/>
    <xf numFmtId="0" fontId="58" fillId="2" borderId="0" xfId="3" applyFont="1" applyFill="1"/>
    <xf numFmtId="0" fontId="59" fillId="2" borderId="0" xfId="3" applyFont="1" applyFill="1" applyAlignment="1">
      <alignment horizontal="center" vertical="center"/>
    </xf>
    <xf numFmtId="0" fontId="58" fillId="2" borderId="0" xfId="3" applyFont="1" applyFill="1" applyAlignment="1">
      <alignment horizontal="center" vertical="center"/>
    </xf>
    <xf numFmtId="0" fontId="60" fillId="2" borderId="0" xfId="3" applyFont="1" applyFill="1" applyAlignment="1">
      <alignment horizontal="center" vertical="center"/>
    </xf>
    <xf numFmtId="3" fontId="32" fillId="2" borderId="0" xfId="3" applyNumberFormat="1" applyFill="1" applyAlignment="1">
      <alignment horizontal="center" vertical="center"/>
    </xf>
    <xf numFmtId="0" fontId="32" fillId="2" borderId="0" xfId="3" applyFill="1" applyAlignment="1">
      <alignment horizontal="right" vertical="center"/>
    </xf>
    <xf numFmtId="0" fontId="41" fillId="2" borderId="0" xfId="3" applyFont="1" applyFill="1" applyAlignment="1">
      <alignment horizontal="right" vertical="center"/>
    </xf>
    <xf numFmtId="0" fontId="32" fillId="2" borderId="0" xfId="0" applyFont="1" applyFill="1" applyAlignment="1">
      <alignment horizontal="right" vertical="center"/>
    </xf>
    <xf numFmtId="0" fontId="35" fillId="0" borderId="0" xfId="3" applyFont="1" applyAlignment="1">
      <alignment horizontal="right" vertical="center"/>
    </xf>
    <xf numFmtId="0" fontId="33" fillId="0" borderId="0" xfId="3" applyFont="1"/>
    <xf numFmtId="0" fontId="35" fillId="2" borderId="0" xfId="3" applyFont="1" applyFill="1"/>
    <xf numFmtId="3" fontId="40" fillId="3" borderId="1" xfId="1" applyNumberFormat="1" applyFont="1" applyFill="1" applyBorder="1" applyAlignment="1">
      <alignment horizontal="right" vertical="center" wrapText="1"/>
    </xf>
    <xf numFmtId="3" fontId="35" fillId="3" borderId="1" xfId="1" applyNumberFormat="1" applyFont="1" applyFill="1" applyBorder="1" applyAlignment="1">
      <alignment vertical="center"/>
    </xf>
    <xf numFmtId="14" fontId="53" fillId="0" borderId="0" xfId="3" applyNumberFormat="1" applyFont="1" applyAlignment="1">
      <alignment horizontal="center" vertical="center"/>
    </xf>
    <xf numFmtId="0" fontId="32" fillId="0" borderId="0" xfId="3" applyAlignment="1">
      <alignment horizontal="center" vertical="center"/>
    </xf>
    <xf numFmtId="0" fontId="55" fillId="0" borderId="0" xfId="3" applyFont="1"/>
    <xf numFmtId="0" fontId="77" fillId="0" borderId="0" xfId="0" applyFont="1"/>
    <xf numFmtId="169" fontId="77" fillId="0" borderId="0" xfId="0" applyNumberFormat="1" applyFont="1"/>
    <xf numFmtId="14" fontId="77" fillId="0" borderId="0" xfId="0" applyNumberFormat="1" applyFont="1"/>
    <xf numFmtId="0" fontId="75" fillId="0" borderId="0" xfId="0" applyFont="1"/>
    <xf numFmtId="169" fontId="75" fillId="0" borderId="0" xfId="0" applyNumberFormat="1" applyFont="1"/>
    <xf numFmtId="14" fontId="75" fillId="0" borderId="0" xfId="0" applyNumberFormat="1" applyFont="1"/>
    <xf numFmtId="169" fontId="0" fillId="0" borderId="0" xfId="0" applyNumberFormat="1"/>
    <xf numFmtId="14" fontId="0" fillId="0" borderId="0" xfId="0" applyNumberFormat="1"/>
    <xf numFmtId="14" fontId="75" fillId="0" borderId="0" xfId="0" applyNumberFormat="1" applyFont="1" applyAlignment="1">
      <alignment wrapText="1"/>
    </xf>
    <xf numFmtId="0" fontId="75" fillId="0" borderId="0" xfId="0" applyFont="1" applyAlignment="1">
      <alignment wrapText="1"/>
    </xf>
    <xf numFmtId="0" fontId="33" fillId="0" borderId="0" xfId="3" applyFont="1" applyAlignment="1">
      <alignment vertical="center"/>
    </xf>
    <xf numFmtId="0" fontId="33" fillId="2" borderId="0" xfId="3" applyFont="1" applyFill="1" applyAlignment="1">
      <alignment vertical="center"/>
    </xf>
    <xf numFmtId="0" fontId="78" fillId="2" borderId="0" xfId="2" applyFont="1" applyFill="1"/>
    <xf numFmtId="3" fontId="35" fillId="0" borderId="0" xfId="3" applyNumberFormat="1" applyFont="1" applyAlignment="1">
      <alignment wrapText="1"/>
    </xf>
    <xf numFmtId="3" fontId="35" fillId="4" borderId="1" xfId="3" applyNumberFormat="1" applyFont="1" applyFill="1" applyBorder="1" applyAlignment="1">
      <alignment horizontal="center" vertical="center" wrapText="1"/>
    </xf>
    <xf numFmtId="3" fontId="34" fillId="0" borderId="0" xfId="3" applyNumberFormat="1" applyFont="1"/>
    <xf numFmtId="3" fontId="32" fillId="0" borderId="0" xfId="3" applyNumberFormat="1"/>
    <xf numFmtId="0" fontId="33" fillId="2" borderId="0" xfId="3" applyFont="1" applyFill="1" applyAlignment="1">
      <alignment horizontal="left" vertical="center"/>
    </xf>
    <xf numFmtId="164" fontId="37" fillId="2" borderId="1" xfId="4" applyNumberFormat="1" applyFont="1" applyFill="1" applyBorder="1" applyAlignment="1">
      <alignment horizontal="center"/>
    </xf>
    <xf numFmtId="3" fontId="37" fillId="0" borderId="1" xfId="1" applyNumberFormat="1" applyFont="1" applyFill="1" applyBorder="1" applyAlignment="1">
      <alignment horizontal="center" vertical="center" wrapText="1"/>
    </xf>
    <xf numFmtId="37" fontId="32" fillId="0" borderId="1" xfId="1" applyNumberFormat="1" applyFont="1" applyFill="1" applyBorder="1" applyAlignment="1">
      <alignment horizontal="center"/>
    </xf>
    <xf numFmtId="37" fontId="37" fillId="0" borderId="1" xfId="1" applyNumberFormat="1" applyFont="1" applyFill="1" applyBorder="1" applyAlignment="1">
      <alignment horizontal="center" wrapText="1"/>
    </xf>
    <xf numFmtId="0" fontId="33" fillId="2" borderId="0" xfId="2" applyFont="1" applyFill="1" applyAlignment="1">
      <alignment horizontal="left" vertical="center"/>
    </xf>
    <xf numFmtId="0" fontId="57" fillId="0" borderId="0" xfId="3" applyFont="1" applyAlignment="1">
      <alignment horizontal="center" vertical="center" wrapText="1"/>
    </xf>
    <xf numFmtId="0" fontId="35" fillId="0" borderId="0" xfId="3" applyFont="1" applyAlignment="1">
      <alignment horizontal="center"/>
    </xf>
    <xf numFmtId="0" fontId="35" fillId="2" borderId="9" xfId="3" quotePrefix="1" applyFont="1" applyFill="1" applyBorder="1" applyAlignment="1">
      <alignment horizontal="center" vertical="center"/>
    </xf>
    <xf numFmtId="171" fontId="33" fillId="2" borderId="0" xfId="3" applyNumberFormat="1" applyFont="1" applyFill="1" applyAlignment="1">
      <alignment horizontal="left" vertical="center"/>
    </xf>
    <xf numFmtId="0" fontId="33" fillId="2" borderId="0" xfId="2" applyFont="1" applyFill="1" applyAlignment="1">
      <alignment vertical="center"/>
    </xf>
    <xf numFmtId="171" fontId="33" fillId="2" borderId="0" xfId="2" applyNumberFormat="1" applyFont="1" applyFill="1" applyAlignment="1">
      <alignment horizontal="left" vertical="center"/>
    </xf>
    <xf numFmtId="0" fontId="35" fillId="2" borderId="1" xfId="2" applyFont="1" applyFill="1" applyBorder="1" applyAlignment="1">
      <alignment horizontal="center" vertical="center" wrapText="1"/>
    </xf>
    <xf numFmtId="37" fontId="40" fillId="0" borderId="0" xfId="1" applyNumberFormat="1" applyFont="1" applyFill="1" applyBorder="1" applyAlignment="1">
      <alignment horizontal="center" wrapText="1"/>
    </xf>
    <xf numFmtId="167" fontId="35" fillId="0" borderId="0" xfId="6" applyNumberFormat="1" applyFont="1" applyFill="1" applyBorder="1" applyAlignment="1">
      <alignment horizontal="center"/>
    </xf>
    <xf numFmtId="0" fontId="35" fillId="4" borderId="1" xfId="3" applyFont="1" applyFill="1" applyBorder="1" applyAlignment="1">
      <alignment horizontal="center" wrapText="1"/>
    </xf>
    <xf numFmtId="37" fontId="40" fillId="4" borderId="1" xfId="1" applyNumberFormat="1" applyFont="1" applyFill="1" applyBorder="1" applyAlignment="1">
      <alignment horizontal="center" wrapText="1"/>
    </xf>
    <xf numFmtId="167" fontId="35" fillId="4" borderId="1" xfId="6" applyNumberFormat="1" applyFont="1" applyFill="1" applyBorder="1" applyAlignment="1">
      <alignment horizontal="center"/>
    </xf>
    <xf numFmtId="0" fontId="79" fillId="4" borderId="1" xfId="3" applyFont="1" applyFill="1" applyBorder="1" applyAlignment="1">
      <alignment horizontal="center" vertical="center" wrapText="1"/>
    </xf>
    <xf numFmtId="3" fontId="79" fillId="4" borderId="1" xfId="3" applyNumberFormat="1" applyFont="1" applyFill="1" applyBorder="1" applyAlignment="1">
      <alignment horizontal="center" vertical="center" wrapText="1"/>
    </xf>
    <xf numFmtId="3" fontId="80" fillId="0" borderId="1" xfId="0" applyNumberFormat="1" applyFont="1" applyBorder="1" applyAlignment="1">
      <alignment horizontal="center" vertical="center"/>
    </xf>
    <xf numFmtId="3" fontId="52" fillId="0" borderId="1" xfId="3" applyNumberFormat="1" applyFont="1" applyBorder="1" applyAlignment="1">
      <alignment horizontal="center"/>
    </xf>
    <xf numFmtId="4" fontId="52" fillId="0" borderId="1" xfId="3" applyNumberFormat="1" applyFont="1" applyBorder="1" applyAlignment="1">
      <alignment horizontal="center"/>
    </xf>
    <xf numFmtId="3" fontId="80" fillId="0" borderId="8" xfId="0" applyNumberFormat="1" applyFont="1" applyBorder="1" applyAlignment="1">
      <alignment horizontal="center" vertical="center"/>
    </xf>
    <xf numFmtId="0" fontId="79" fillId="4" borderId="1" xfId="3" applyFont="1" applyFill="1" applyBorder="1" applyAlignment="1">
      <alignment horizontal="center"/>
    </xf>
    <xf numFmtId="3" fontId="79" fillId="4" borderId="1" xfId="3" applyNumberFormat="1" applyFont="1" applyFill="1" applyBorder="1" applyAlignment="1">
      <alignment horizontal="center"/>
    </xf>
    <xf numFmtId="4" fontId="79" fillId="4" borderId="1" xfId="3" applyNumberFormat="1" applyFont="1" applyFill="1" applyBorder="1" applyAlignment="1">
      <alignment horizontal="center"/>
    </xf>
    <xf numFmtId="0" fontId="49" fillId="0" borderId="0" xfId="0" applyFont="1" applyAlignment="1">
      <alignment vertical="center"/>
    </xf>
    <xf numFmtId="3" fontId="32" fillId="6" borderId="12" xfId="2" applyNumberFormat="1" applyFont="1" applyFill="1" applyBorder="1" applyAlignment="1">
      <alignment horizontal="center"/>
    </xf>
    <xf numFmtId="0" fontId="32" fillId="0" borderId="0" xfId="2" applyFont="1"/>
    <xf numFmtId="0" fontId="31" fillId="0" borderId="0" xfId="0" applyFont="1" applyAlignment="1">
      <alignment horizontal="center"/>
    </xf>
    <xf numFmtId="37" fontId="40" fillId="7" borderId="15" xfId="1" applyNumberFormat="1" applyFont="1" applyFill="1" applyBorder="1" applyAlignment="1">
      <alignment horizontal="right" vertical="center" wrapText="1"/>
    </xf>
    <xf numFmtId="3" fontId="40" fillId="0" borderId="1" xfId="1" applyNumberFormat="1" applyFont="1" applyFill="1" applyBorder="1" applyAlignment="1">
      <alignment horizontal="center" vertical="center" wrapText="1"/>
    </xf>
    <xf numFmtId="167" fontId="35" fillId="2" borderId="1" xfId="6" applyNumberFormat="1" applyFont="1" applyFill="1" applyBorder="1" applyAlignment="1">
      <alignment horizontal="center"/>
    </xf>
    <xf numFmtId="37" fontId="37" fillId="2" borderId="1" xfId="1" applyNumberFormat="1" applyFont="1" applyFill="1" applyBorder="1" applyAlignment="1">
      <alignment horizontal="center" vertical="center" wrapText="1"/>
    </xf>
    <xf numFmtId="37" fontId="32" fillId="2" borderId="1" xfId="1" applyNumberFormat="1" applyFont="1" applyFill="1" applyBorder="1" applyAlignment="1">
      <alignment horizontal="center" vertical="center"/>
    </xf>
    <xf numFmtId="167" fontId="32" fillId="2" borderId="1" xfId="6" applyNumberFormat="1" applyFont="1" applyFill="1" applyBorder="1" applyAlignment="1">
      <alignment horizontal="center" vertical="center"/>
    </xf>
    <xf numFmtId="0" fontId="0" fillId="0" borderId="0" xfId="0" applyAlignment="1">
      <alignment vertical="center"/>
    </xf>
    <xf numFmtId="37" fontId="40" fillId="3" borderId="1" xfId="1" applyNumberFormat="1" applyFont="1" applyFill="1" applyBorder="1" applyAlignment="1">
      <alignment horizontal="center" vertical="center" wrapText="1"/>
    </xf>
    <xf numFmtId="167" fontId="35" fillId="3" borderId="1" xfId="6" applyNumberFormat="1" applyFont="1" applyFill="1" applyBorder="1" applyAlignment="1">
      <alignment horizontal="center" vertical="center"/>
    </xf>
    <xf numFmtId="0" fontId="48" fillId="2" borderId="1" xfId="2" applyFont="1" applyFill="1" applyBorder="1" applyAlignment="1">
      <alignment wrapText="1"/>
    </xf>
    <xf numFmtId="0" fontId="31" fillId="0" borderId="0" xfId="10"/>
    <xf numFmtId="165" fontId="50"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8" fillId="0" borderId="0" xfId="2" applyFont="1" applyAlignment="1">
      <alignment vertical="center"/>
    </xf>
    <xf numFmtId="0" fontId="35" fillId="0" borderId="0" xfId="2" applyFont="1" applyAlignment="1">
      <alignment vertical="center"/>
    </xf>
    <xf numFmtId="0" fontId="41" fillId="2" borderId="9" xfId="2" applyFont="1" applyFill="1" applyBorder="1"/>
    <xf numFmtId="0" fontId="32" fillId="2" borderId="9" xfId="2" applyFont="1" applyFill="1" applyBorder="1"/>
    <xf numFmtId="0" fontId="48" fillId="2" borderId="0" xfId="2" applyFont="1" applyFill="1" applyAlignment="1">
      <alignment wrapText="1"/>
    </xf>
    <xf numFmtId="0" fontId="35" fillId="0" borderId="0" xfId="2" applyFont="1" applyAlignment="1">
      <alignment horizontal="right"/>
    </xf>
    <xf numFmtId="0" fontId="35" fillId="0" borderId="0" xfId="2" applyFont="1"/>
    <xf numFmtId="0" fontId="33" fillId="0" borderId="0" xfId="2" applyFont="1" applyAlignment="1">
      <alignment vertical="center"/>
    </xf>
    <xf numFmtId="0" fontId="33" fillId="0" borderId="0" xfId="2" applyFont="1" applyAlignment="1">
      <alignment horizontal="left" vertical="center"/>
    </xf>
    <xf numFmtId="0" fontId="39" fillId="0" borderId="0" xfId="2" applyFont="1"/>
    <xf numFmtId="3" fontId="32" fillId="2" borderId="9" xfId="2" applyNumberFormat="1" applyFont="1" applyFill="1" applyBorder="1" applyAlignment="1">
      <alignment horizontal="center"/>
    </xf>
    <xf numFmtId="167" fontId="32" fillId="2" borderId="9" xfId="6" applyNumberFormat="1" applyFont="1" applyFill="1" applyBorder="1" applyAlignment="1">
      <alignment horizontal="center"/>
    </xf>
    <xf numFmtId="0" fontId="35" fillId="2" borderId="0" xfId="2" applyFont="1" applyFill="1" applyAlignment="1">
      <alignment horizontal="center" vertical="center" wrapText="1"/>
    </xf>
    <xf numFmtId="3" fontId="32" fillId="0" borderId="0" xfId="2" applyNumberFormat="1" applyFont="1" applyAlignment="1">
      <alignment horizontal="center"/>
    </xf>
    <xf numFmtId="0" fontId="85" fillId="0" borderId="0" xfId="3" applyFont="1" applyAlignment="1">
      <alignment vertical="center"/>
    </xf>
    <xf numFmtId="14" fontId="33" fillId="0" borderId="0" xfId="2" applyNumberFormat="1" applyFont="1" applyAlignment="1">
      <alignment vertical="center"/>
    </xf>
    <xf numFmtId="37" fontId="40" fillId="42" borderId="1" xfId="1" applyNumberFormat="1" applyFont="1" applyFill="1" applyBorder="1" applyAlignment="1">
      <alignment horizontal="center" wrapText="1"/>
    </xf>
    <xf numFmtId="167" fontId="35" fillId="42" borderId="1" xfId="6" applyNumberFormat="1" applyFont="1" applyFill="1" applyBorder="1" applyAlignment="1">
      <alignment horizontal="center"/>
    </xf>
    <xf numFmtId="3" fontId="35" fillId="42" borderId="1" xfId="2" applyNumberFormat="1" applyFont="1" applyFill="1" applyBorder="1" applyAlignment="1">
      <alignment horizontal="center"/>
    </xf>
    <xf numFmtId="9" fontId="35" fillId="42" borderId="1" xfId="0" applyNumberFormat="1" applyFont="1" applyFill="1" applyBorder="1" applyAlignment="1">
      <alignment horizontal="center"/>
    </xf>
    <xf numFmtId="0" fontId="85" fillId="45" borderId="0" xfId="3" applyFont="1" applyFill="1" applyAlignment="1">
      <alignment vertical="center"/>
    </xf>
    <xf numFmtId="0" fontId="33" fillId="45" borderId="0" xfId="3" applyFont="1" applyFill="1" applyAlignment="1">
      <alignment vertical="center"/>
    </xf>
    <xf numFmtId="170" fontId="85" fillId="45" borderId="0" xfId="3" applyNumberFormat="1" applyFont="1" applyFill="1" applyAlignment="1">
      <alignment horizontal="left" vertical="center"/>
    </xf>
    <xf numFmtId="171" fontId="85" fillId="45" borderId="0" xfId="0" applyNumberFormat="1" applyFont="1" applyFill="1" applyAlignment="1">
      <alignment horizontal="left" vertical="center"/>
    </xf>
    <xf numFmtId="0" fontId="81" fillId="46" borderId="0" xfId="0" applyFont="1" applyFill="1" applyAlignment="1">
      <alignment vertical="center"/>
    </xf>
    <xf numFmtId="0" fontId="33" fillId="0" borderId="0" xfId="3" applyFont="1" applyAlignment="1">
      <alignment horizontal="left" vertical="center"/>
    </xf>
    <xf numFmtId="0" fontId="33" fillId="45" borderId="0" xfId="3" applyFont="1" applyFill="1" applyAlignment="1">
      <alignment horizontal="left" vertical="center"/>
    </xf>
    <xf numFmtId="0" fontId="43" fillId="0" borderId="0" xfId="0" applyFont="1" applyAlignment="1">
      <alignment horizontal="left" vertical="center"/>
    </xf>
    <xf numFmtId="0" fontId="41" fillId="2" borderId="0" xfId="3" applyFont="1" applyFill="1" applyAlignment="1">
      <alignment horizontal="left" vertical="center" wrapText="1"/>
    </xf>
    <xf numFmtId="3" fontId="35" fillId="0" borderId="0" xfId="9" applyNumberFormat="1" applyFont="1" applyFill="1" applyBorder="1" applyAlignment="1">
      <alignment horizontal="right" vertical="center"/>
    </xf>
    <xf numFmtId="0" fontId="32" fillId="2" borderId="0" xfId="3" applyFill="1" applyAlignment="1">
      <alignment vertical="center"/>
    </xf>
    <xf numFmtId="3" fontId="37" fillId="0" borderId="1" xfId="1" applyNumberFormat="1" applyFont="1" applyFill="1" applyBorder="1" applyAlignment="1">
      <alignment horizontal="right" vertical="center" wrapText="1"/>
    </xf>
    <xf numFmtId="3" fontId="37" fillId="0" borderId="9" xfId="1" applyNumberFormat="1" applyFont="1" applyFill="1" applyBorder="1" applyAlignment="1">
      <alignment horizontal="right" vertical="center" wrapText="1"/>
    </xf>
    <xf numFmtId="0" fontId="32" fillId="0" borderId="1" xfId="3" quotePrefix="1" applyBorder="1" applyAlignment="1">
      <alignment horizontal="center" vertical="center"/>
    </xf>
    <xf numFmtId="0" fontId="86" fillId="0" borderId="0" xfId="3" applyFont="1" applyAlignment="1">
      <alignment vertical="center"/>
    </xf>
    <xf numFmtId="0" fontId="37" fillId="4" borderId="1" xfId="1" applyNumberFormat="1" applyFont="1" applyFill="1" applyBorder="1" applyAlignment="1">
      <alignment horizontal="right" vertical="center" wrapText="1"/>
    </xf>
    <xf numFmtId="3" fontId="32" fillId="4" borderId="1" xfId="1" applyNumberFormat="1" applyFont="1" applyFill="1" applyBorder="1" applyAlignment="1">
      <alignment horizontal="right" vertical="center"/>
    </xf>
    <xf numFmtId="0" fontId="37" fillId="0" borderId="1" xfId="1" applyNumberFormat="1" applyFont="1" applyFill="1" applyBorder="1" applyAlignment="1">
      <alignment horizontal="right" vertical="center" wrapText="1"/>
    </xf>
    <xf numFmtId="3" fontId="32" fillId="0" borderId="1" xfId="1" applyNumberFormat="1" applyFont="1" applyFill="1" applyBorder="1" applyAlignment="1">
      <alignment horizontal="right" vertical="center"/>
    </xf>
    <xf numFmtId="3" fontId="50" fillId="4" borderId="1" xfId="1" applyNumberFormat="1" applyFont="1" applyFill="1" applyBorder="1" applyAlignment="1">
      <alignment horizontal="right" vertical="center" wrapText="1"/>
    </xf>
    <xf numFmtId="0" fontId="54" fillId="0" borderId="0" xfId="3" applyFont="1" applyAlignment="1">
      <alignment vertical="center"/>
    </xf>
    <xf numFmtId="3" fontId="40" fillId="5" borderId="17" xfId="1" applyNumberFormat="1" applyFont="1" applyFill="1" applyBorder="1" applyAlignment="1">
      <alignment horizontal="right" vertical="center" wrapText="1"/>
    </xf>
    <xf numFmtId="165" fontId="50" fillId="4" borderId="1" xfId="1" applyNumberFormat="1" applyFont="1" applyFill="1" applyBorder="1" applyAlignment="1">
      <alignment horizontal="center" vertical="center" wrapText="1"/>
    </xf>
    <xf numFmtId="0" fontId="35" fillId="43" borderId="1" xfId="3" applyFont="1" applyFill="1" applyBorder="1" applyAlignment="1">
      <alignment horizontal="center" vertical="center" wrapText="1"/>
    </xf>
    <xf numFmtId="3" fontId="35" fillId="39" borderId="1" xfId="3" applyNumberFormat="1" applyFont="1" applyFill="1" applyBorder="1" applyAlignment="1">
      <alignment horizontal="center" vertical="center"/>
    </xf>
    <xf numFmtId="3" fontId="35" fillId="44" borderId="1" xfId="3" applyNumberFormat="1" applyFont="1" applyFill="1" applyBorder="1" applyAlignment="1">
      <alignment horizontal="center" vertical="center"/>
    </xf>
    <xf numFmtId="0" fontId="35" fillId="42" borderId="1" xfId="0" applyFont="1" applyFill="1" applyBorder="1" applyAlignment="1">
      <alignment horizontal="left" vertical="center"/>
    </xf>
    <xf numFmtId="0" fontId="35" fillId="42" borderId="8" xfId="0" applyFont="1" applyFill="1" applyBorder="1" applyAlignment="1">
      <alignment horizontal="left" vertical="center"/>
    </xf>
    <xf numFmtId="0" fontId="49" fillId="43" borderId="1" xfId="0" applyFont="1" applyFill="1" applyBorder="1" applyAlignment="1">
      <alignment vertical="center"/>
    </xf>
    <xf numFmtId="0" fontId="49" fillId="43" borderId="1" xfId="0" applyFont="1" applyFill="1" applyBorder="1" applyAlignment="1">
      <alignment horizontal="center" vertical="center" wrapText="1"/>
    </xf>
    <xf numFmtId="0" fontId="49" fillId="43" borderId="1" xfId="0" applyFont="1" applyFill="1" applyBorder="1" applyAlignment="1">
      <alignment horizontal="center" vertical="center"/>
    </xf>
    <xf numFmtId="0" fontId="35" fillId="0" borderId="0" xfId="3" applyFont="1" applyAlignment="1">
      <alignment horizontal="right"/>
    </xf>
    <xf numFmtId="3" fontId="35" fillId="0" borderId="0" xfId="3" applyNumberFormat="1" applyFont="1" applyAlignment="1">
      <alignment horizontal="center"/>
    </xf>
    <xf numFmtId="165" fontId="35" fillId="0" borderId="0" xfId="3" applyNumberFormat="1" applyFont="1" applyAlignment="1">
      <alignment horizontal="center" vertical="center" wrapText="1"/>
    </xf>
    <xf numFmtId="37" fontId="0" fillId="0" borderId="0" xfId="0" applyNumberFormat="1"/>
    <xf numFmtId="3" fontId="32" fillId="2" borderId="0" xfId="2" applyNumberFormat="1" applyFont="1" applyFill="1"/>
    <xf numFmtId="3" fontId="58" fillId="0" borderId="0" xfId="3" applyNumberFormat="1" applyFont="1"/>
    <xf numFmtId="17" fontId="32" fillId="2" borderId="1" xfId="3" quotePrefix="1" applyNumberFormat="1" applyFill="1" applyBorder="1" applyAlignment="1">
      <alignment horizontal="center" vertical="center"/>
    </xf>
    <xf numFmtId="3" fontId="40" fillId="39" borderId="17" xfId="1" applyNumberFormat="1" applyFont="1" applyFill="1" applyBorder="1" applyAlignment="1">
      <alignment horizontal="right" vertical="center" wrapText="1"/>
    </xf>
    <xf numFmtId="3" fontId="37" fillId="39" borderId="1" xfId="1" applyNumberFormat="1" applyFont="1" applyFill="1" applyBorder="1" applyAlignment="1">
      <alignment horizontal="right" vertical="center" wrapText="1"/>
    </xf>
    <xf numFmtId="3" fontId="37" fillId="42" borderId="1" xfId="1" applyNumberFormat="1" applyFont="1" applyFill="1" applyBorder="1" applyAlignment="1">
      <alignment horizontal="right" vertical="center" wrapText="1"/>
    </xf>
    <xf numFmtId="14" fontId="53" fillId="0" borderId="27" xfId="3" applyNumberFormat="1" applyFont="1" applyBorder="1" applyAlignment="1">
      <alignment horizontal="center" vertical="center"/>
    </xf>
    <xf numFmtId="0" fontId="35" fillId="0" borderId="27" xfId="3" applyFont="1" applyBorder="1" applyAlignment="1">
      <alignment horizontal="center"/>
    </xf>
    <xf numFmtId="0" fontId="35" fillId="0" borderId="27" xfId="3" applyFont="1" applyBorder="1" applyAlignment="1">
      <alignment horizontal="center" vertical="center" wrapText="1"/>
    </xf>
    <xf numFmtId="0" fontId="35" fillId="42" borderId="28" xfId="3" quotePrefix="1" applyFont="1" applyFill="1" applyBorder="1" applyAlignment="1">
      <alignment horizontal="center" vertical="center" wrapText="1"/>
    </xf>
    <xf numFmtId="37" fontId="37" fillId="47" borderId="1" xfId="23954" applyNumberFormat="1" applyFont="1" applyFill="1" applyBorder="1" applyAlignment="1">
      <alignment horizontal="center" vertical="center" wrapText="1"/>
    </xf>
    <xf numFmtId="37" fontId="32" fillId="47" borderId="1" xfId="23954" applyNumberFormat="1" applyFont="1" applyFill="1" applyBorder="1" applyAlignment="1">
      <alignment horizontal="center" vertical="center"/>
    </xf>
    <xf numFmtId="37" fontId="37" fillId="0" borderId="1" xfId="23954" applyNumberFormat="1" applyFont="1" applyFill="1" applyBorder="1" applyAlignment="1">
      <alignment horizontal="center" vertical="center" wrapText="1"/>
    </xf>
    <xf numFmtId="37" fontId="32" fillId="0" borderId="1" xfId="23954" applyNumberFormat="1" applyFont="1" applyFill="1" applyBorder="1" applyAlignment="1">
      <alignment horizontal="center" vertical="center"/>
    </xf>
    <xf numFmtId="3" fontId="40" fillId="0" borderId="0" xfId="1" applyNumberFormat="1" applyFont="1" applyFill="1" applyBorder="1" applyAlignment="1">
      <alignment horizontal="right" vertical="center" wrapText="1"/>
    </xf>
    <xf numFmtId="3" fontId="35" fillId="0" borderId="0" xfId="1" applyNumberFormat="1" applyFont="1" applyFill="1" applyBorder="1" applyAlignment="1">
      <alignment vertical="center"/>
    </xf>
    <xf numFmtId="3" fontId="51" fillId="0" borderId="0" xfId="1" applyNumberFormat="1" applyFont="1" applyFill="1" applyBorder="1" applyAlignment="1">
      <alignment vertical="center" wrapText="1"/>
    </xf>
    <xf numFmtId="3" fontId="51" fillId="0" borderId="0" xfId="1" applyNumberFormat="1" applyFont="1" applyFill="1" applyBorder="1" applyAlignment="1">
      <alignment vertical="center"/>
    </xf>
    <xf numFmtId="164" fontId="40" fillId="0" borderId="0" xfId="4" applyNumberFormat="1" applyFont="1" applyAlignment="1">
      <alignment horizontal="center"/>
    </xf>
    <xf numFmtId="0" fontId="35" fillId="43" borderId="30" xfId="3" quotePrefix="1" applyFont="1" applyFill="1" applyBorder="1" applyAlignment="1">
      <alignment horizontal="center" wrapText="1"/>
    </xf>
    <xf numFmtId="0" fontId="35" fillId="0" borderId="29" xfId="3" applyFont="1" applyBorder="1" applyAlignment="1">
      <alignment horizontal="center" vertical="center" wrapText="1"/>
    </xf>
    <xf numFmtId="0" fontId="35" fillId="43" borderId="31" xfId="3" quotePrefix="1" applyFont="1" applyFill="1" applyBorder="1" applyAlignment="1">
      <alignment horizontal="center" wrapText="1"/>
    </xf>
    <xf numFmtId="3" fontId="40" fillId="43" borderId="32" xfId="1" applyNumberFormat="1" applyFont="1" applyFill="1" applyBorder="1" applyAlignment="1">
      <alignment horizontal="right" vertical="center" wrapText="1"/>
    </xf>
    <xf numFmtId="0" fontId="37" fillId="49" borderId="1" xfId="1" applyNumberFormat="1" applyFont="1" applyFill="1" applyBorder="1" applyAlignment="1">
      <alignment horizontal="right" vertical="center" wrapText="1"/>
    </xf>
    <xf numFmtId="3" fontId="40" fillId="50" borderId="17" xfId="1" applyNumberFormat="1" applyFont="1" applyFill="1" applyBorder="1" applyAlignment="1">
      <alignment horizontal="right" vertical="center" wrapText="1"/>
    </xf>
    <xf numFmtId="3" fontId="40" fillId="51" borderId="17" xfId="1" applyNumberFormat="1" applyFont="1" applyFill="1" applyBorder="1" applyAlignment="1">
      <alignment horizontal="right" vertical="center" wrapText="1"/>
    </xf>
    <xf numFmtId="37" fontId="40" fillId="52" borderId="15" xfId="1" applyNumberFormat="1" applyFont="1" applyFill="1" applyBorder="1" applyAlignment="1">
      <alignment horizontal="right" vertical="center" wrapText="1"/>
    </xf>
    <xf numFmtId="0" fontId="88" fillId="0" borderId="0" xfId="3" applyFont="1" applyAlignment="1">
      <alignment vertical="center"/>
    </xf>
    <xf numFmtId="0" fontId="54" fillId="0" borderId="0" xfId="3" applyFont="1"/>
    <xf numFmtId="3" fontId="50" fillId="4" borderId="1" xfId="1" applyNumberFormat="1" applyFont="1" applyFill="1" applyBorder="1" applyAlignment="1">
      <alignment vertical="center"/>
    </xf>
    <xf numFmtId="3" fontId="50" fillId="4" borderId="9" xfId="1" applyNumberFormat="1" applyFont="1" applyFill="1" applyBorder="1" applyAlignment="1">
      <alignment horizontal="right" vertical="center" wrapText="1"/>
    </xf>
    <xf numFmtId="3" fontId="50" fillId="4" borderId="9" xfId="1" applyNumberFormat="1" applyFont="1" applyFill="1" applyBorder="1" applyAlignment="1">
      <alignment vertical="center"/>
    </xf>
    <xf numFmtId="3" fontId="51" fillId="4" borderId="17" xfId="1" applyNumberFormat="1" applyFont="1" applyFill="1" applyBorder="1" applyAlignment="1">
      <alignment horizontal="right" vertical="center" wrapText="1"/>
    </xf>
    <xf numFmtId="3" fontId="51" fillId="5" borderId="17" xfId="1" applyNumberFormat="1" applyFont="1" applyFill="1" applyBorder="1" applyAlignment="1">
      <alignment horizontal="right" vertical="center" wrapText="1"/>
    </xf>
    <xf numFmtId="0" fontId="50" fillId="0" borderId="0" xfId="3" applyFont="1" applyAlignment="1">
      <alignment horizontal="center" vertical="center"/>
    </xf>
    <xf numFmtId="0" fontId="55" fillId="0" borderId="0" xfId="3" applyFont="1" applyAlignment="1">
      <alignment horizontal="center" vertical="center" wrapText="1"/>
    </xf>
    <xf numFmtId="37" fontId="51" fillId="7" borderId="15" xfId="1" applyNumberFormat="1" applyFont="1" applyFill="1" applyBorder="1" applyAlignment="1">
      <alignment horizontal="right" vertical="center" wrapText="1"/>
    </xf>
    <xf numFmtId="0" fontId="54" fillId="0" borderId="0" xfId="3" applyFont="1" applyAlignment="1">
      <alignment horizontal="center" vertical="center"/>
    </xf>
    <xf numFmtId="0" fontId="55" fillId="0" borderId="29" xfId="3" applyFont="1" applyBorder="1" applyAlignment="1">
      <alignment horizontal="center" vertical="center" wrapText="1"/>
    </xf>
    <xf numFmtId="0" fontId="54"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1" fillId="0" borderId="27" xfId="3" applyFont="1" applyBorder="1" applyAlignment="1">
      <alignment horizontal="center" vertical="center" wrapText="1"/>
    </xf>
    <xf numFmtId="0" fontId="50" fillId="0" borderId="27" xfId="3" applyFont="1" applyBorder="1" applyAlignment="1">
      <alignment horizontal="center" vertical="center"/>
    </xf>
    <xf numFmtId="0" fontId="41" fillId="0" borderId="0" xfId="3" applyFont="1" applyAlignment="1">
      <alignment horizontal="center" vertical="center"/>
    </xf>
    <xf numFmtId="0" fontId="41" fillId="0" borderId="0" xfId="3" applyFont="1"/>
    <xf numFmtId="0" fontId="44" fillId="2" borderId="0" xfId="3" applyFont="1" applyFill="1" applyAlignment="1">
      <alignment horizontal="center" vertical="center"/>
    </xf>
    <xf numFmtId="37" fontId="35" fillId="5" borderId="1" xfId="1" applyNumberFormat="1" applyFont="1" applyFill="1" applyBorder="1" applyAlignment="1">
      <alignment horizontal="right" vertical="center" wrapText="1"/>
    </xf>
    <xf numFmtId="0" fontId="48" fillId="5" borderId="1" xfId="3" applyFont="1" applyFill="1" applyBorder="1" applyAlignment="1">
      <alignment horizontal="center"/>
    </xf>
    <xf numFmtId="0" fontId="85" fillId="0" borderId="0" xfId="3" applyFont="1" applyAlignment="1">
      <alignment horizontal="center" vertical="center"/>
    </xf>
    <xf numFmtId="165" fontId="50" fillId="5" borderId="1" xfId="1" applyNumberFormat="1" applyFont="1" applyFill="1" applyBorder="1" applyAlignment="1">
      <alignment horizontal="center" vertical="center" wrapText="1"/>
    </xf>
    <xf numFmtId="3" fontId="40" fillId="48" borderId="28" xfId="1" applyNumberFormat="1" applyFont="1" applyFill="1" applyBorder="1" applyAlignment="1">
      <alignment horizontal="right" vertical="center" wrapText="1"/>
    </xf>
    <xf numFmtId="0" fontId="35" fillId="2" borderId="0" xfId="1" applyNumberFormat="1" applyFont="1" applyFill="1" applyBorder="1" applyAlignment="1">
      <alignment vertical="center"/>
    </xf>
    <xf numFmtId="3" fontId="40" fillId="39" borderId="28" xfId="1" applyNumberFormat="1" applyFont="1" applyFill="1" applyBorder="1" applyAlignment="1">
      <alignment horizontal="right" vertical="center" wrapText="1"/>
    </xf>
    <xf numFmtId="0" fontId="35" fillId="0" borderId="0" xfId="1" applyNumberFormat="1" applyFont="1" applyFill="1" applyBorder="1" applyAlignment="1">
      <alignment vertical="center"/>
    </xf>
    <xf numFmtId="37" fontId="40" fillId="7" borderId="33" xfId="1" applyNumberFormat="1" applyFont="1" applyFill="1" applyBorder="1" applyAlignment="1">
      <alignment horizontal="right" vertical="center" wrapText="1"/>
    </xf>
    <xf numFmtId="0" fontId="35" fillId="0" borderId="29" xfId="3" applyFont="1" applyBorder="1" applyAlignment="1">
      <alignment horizontal="center"/>
    </xf>
    <xf numFmtId="0" fontId="35" fillId="0" borderId="14" xfId="3" applyFont="1" applyBorder="1" applyAlignment="1">
      <alignment horizontal="center" vertical="center" wrapText="1"/>
    </xf>
    <xf numFmtId="0" fontId="35" fillId="7" borderId="31" xfId="3" quotePrefix="1" applyFont="1" applyFill="1" applyBorder="1" applyAlignment="1">
      <alignment horizontal="center" vertical="center" wrapText="1"/>
    </xf>
    <xf numFmtId="3" fontId="40" fillId="42" borderId="17" xfId="1" applyNumberFormat="1" applyFont="1" applyFill="1" applyBorder="1" applyAlignment="1">
      <alignment horizontal="right" vertical="center" wrapText="1"/>
    </xf>
    <xf numFmtId="3" fontId="32" fillId="0" borderId="0" xfId="3" applyNumberFormat="1" applyAlignment="1">
      <alignment horizontal="center"/>
    </xf>
    <xf numFmtId="3" fontId="85" fillId="0" borderId="0" xfId="3" applyNumberFormat="1" applyFont="1" applyAlignment="1">
      <alignment horizontal="center" vertical="center"/>
    </xf>
    <xf numFmtId="0" fontId="33" fillId="0" borderId="0" xfId="3" applyFont="1" applyAlignment="1">
      <alignment vertical="top"/>
    </xf>
    <xf numFmtId="0" fontId="32" fillId="45" borderId="0" xfId="3" applyFill="1"/>
    <xf numFmtId="0" fontId="92" fillId="45" borderId="0" xfId="3" applyFont="1" applyFill="1" applyAlignment="1">
      <alignment vertical="center"/>
    </xf>
    <xf numFmtId="0" fontId="85" fillId="45" borderId="0" xfId="3" applyFont="1" applyFill="1"/>
    <xf numFmtId="0" fontId="32" fillId="45" borderId="0" xfId="3" applyFill="1" applyAlignment="1">
      <alignment vertical="top"/>
    </xf>
    <xf numFmtId="0" fontId="86" fillId="45" borderId="0" xfId="3" applyFont="1" applyFill="1" applyAlignment="1">
      <alignment vertical="top"/>
    </xf>
    <xf numFmtId="0" fontId="35" fillId="2" borderId="1" xfId="3" quotePrefix="1" applyFont="1" applyFill="1" applyBorder="1" applyAlignment="1">
      <alignment horizontal="center" vertical="center"/>
    </xf>
    <xf numFmtId="3" fontId="32" fillId="0" borderId="0" xfId="9" applyNumberFormat="1" applyFont="1" applyFill="1" applyBorder="1" applyAlignment="1">
      <alignment horizontal="center" vertical="center"/>
    </xf>
    <xf numFmtId="3" fontId="37" fillId="0" borderId="1" xfId="9" applyNumberFormat="1" applyFont="1" applyFill="1" applyBorder="1" applyAlignment="1">
      <alignment horizontal="right" vertical="center" wrapText="1"/>
    </xf>
    <xf numFmtId="3" fontId="32" fillId="0" borderId="1" xfId="9" applyNumberFormat="1" applyFont="1" applyFill="1" applyBorder="1" applyAlignment="1">
      <alignment horizontal="right" vertical="center"/>
    </xf>
    <xf numFmtId="0" fontId="37" fillId="0" borderId="1" xfId="9" applyNumberFormat="1" applyFont="1" applyFill="1" applyBorder="1" applyAlignment="1">
      <alignment horizontal="right" vertical="center" wrapText="1"/>
    </xf>
    <xf numFmtId="3" fontId="32" fillId="0" borderId="1" xfId="3" applyNumberFormat="1" applyBorder="1" applyAlignment="1">
      <alignment horizontal="right" vertical="center" wrapText="1"/>
    </xf>
    <xf numFmtId="3" fontId="32" fillId="2" borderId="1" xfId="3" applyNumberFormat="1" applyFill="1" applyBorder="1" applyAlignment="1">
      <alignment horizontal="right" vertical="center" wrapText="1"/>
    </xf>
    <xf numFmtId="3" fontId="35" fillId="5" borderId="1" xfId="3" applyNumberFormat="1" applyFont="1" applyFill="1" applyBorder="1" applyAlignment="1">
      <alignment horizontal="right" vertical="center" wrapText="1"/>
    </xf>
    <xf numFmtId="3" fontId="35" fillId="2" borderId="1" xfId="3" applyNumberFormat="1" applyFont="1" applyFill="1" applyBorder="1" applyAlignment="1">
      <alignment horizontal="right" vertical="center" wrapText="1"/>
    </xf>
    <xf numFmtId="3" fontId="35" fillId="2" borderId="12" xfId="3" applyNumberFormat="1" applyFont="1" applyFill="1" applyBorder="1" applyAlignment="1">
      <alignment horizontal="right" vertical="center"/>
    </xf>
    <xf numFmtId="0" fontId="53" fillId="2" borderId="0" xfId="3" applyFont="1" applyFill="1" applyAlignment="1">
      <alignment vertical="center"/>
    </xf>
    <xf numFmtId="0" fontId="35" fillId="2" borderId="0" xfId="3" applyFont="1" applyFill="1" applyAlignment="1">
      <alignment vertical="center"/>
    </xf>
    <xf numFmtId="0" fontId="53" fillId="0" borderId="0" xfId="3" applyFont="1" applyAlignment="1">
      <alignment vertical="center"/>
    </xf>
    <xf numFmtId="0" fontId="41" fillId="0" borderId="0" xfId="3" applyFont="1" applyAlignment="1">
      <alignment vertical="center"/>
    </xf>
    <xf numFmtId="164" fontId="32" fillId="2" borderId="0" xfId="3" applyNumberFormat="1" applyFill="1" applyAlignment="1">
      <alignment vertical="center"/>
    </xf>
    <xf numFmtId="0" fontId="35" fillId="5" borderId="1" xfId="3" applyFont="1" applyFill="1" applyBorder="1" applyAlignment="1">
      <alignment horizontal="center" vertical="center"/>
    </xf>
    <xf numFmtId="3" fontId="32" fillId="2" borderId="0" xfId="3" applyNumberFormat="1" applyFill="1" applyAlignment="1">
      <alignment horizontal="center" vertical="center" wrapText="1"/>
    </xf>
    <xf numFmtId="3" fontId="32" fillId="2" borderId="1" xfId="9" applyNumberFormat="1" applyFont="1" applyFill="1" applyBorder="1" applyAlignment="1">
      <alignment horizontal="right" vertical="center" wrapText="1"/>
    </xf>
    <xf numFmtId="3" fontId="50" fillId="5" borderId="1" xfId="3" applyNumberFormat="1" applyFont="1" applyFill="1" applyBorder="1" applyAlignment="1">
      <alignment horizontal="right" vertical="center" wrapText="1"/>
    </xf>
    <xf numFmtId="3" fontId="35" fillId="2" borderId="1" xfId="3" applyNumberFormat="1" applyFont="1" applyFill="1" applyBorder="1" applyAlignment="1">
      <alignment horizontal="right" vertical="center"/>
    </xf>
    <xf numFmtId="0" fontId="35" fillId="0" borderId="1" xfId="3" quotePrefix="1" applyFont="1" applyBorder="1" applyAlignment="1">
      <alignment horizontal="center" vertical="center"/>
    </xf>
    <xf numFmtId="3" fontId="32" fillId="0" borderId="0" xfId="3" applyNumberFormat="1" applyAlignment="1">
      <alignment horizontal="center" vertical="center" wrapText="1"/>
    </xf>
    <xf numFmtId="3" fontId="32" fillId="0" borderId="1" xfId="9" applyNumberFormat="1" applyFont="1" applyFill="1" applyBorder="1" applyAlignment="1">
      <alignment horizontal="right" vertical="center" wrapText="1"/>
    </xf>
    <xf numFmtId="3" fontId="35" fillId="0" borderId="1" xfId="3" applyNumberFormat="1" applyFont="1" applyBorder="1" applyAlignment="1">
      <alignment horizontal="right" vertical="center" wrapText="1"/>
    </xf>
    <xf numFmtId="3" fontId="35" fillId="0" borderId="12" xfId="3" applyNumberFormat="1" applyFont="1" applyBorder="1" applyAlignment="1">
      <alignment horizontal="right" vertical="center"/>
    </xf>
    <xf numFmtId="0" fontId="35" fillId="5" borderId="1" xfId="3" quotePrefix="1" applyFont="1" applyFill="1" applyBorder="1" applyAlignment="1">
      <alignment horizontal="center" vertical="center" wrapText="1"/>
    </xf>
    <xf numFmtId="3" fontId="40" fillId="5" borderId="1" xfId="9" applyNumberFormat="1" applyFont="1" applyFill="1" applyBorder="1" applyAlignment="1">
      <alignment horizontal="right" vertical="center" wrapText="1"/>
    </xf>
    <xf numFmtId="3" fontId="40" fillId="4" borderId="1" xfId="9" applyNumberFormat="1" applyFont="1" applyFill="1" applyBorder="1" applyAlignment="1">
      <alignment horizontal="right" vertical="center" wrapText="1"/>
    </xf>
    <xf numFmtId="3" fontId="40" fillId="41" borderId="1" xfId="9" applyNumberFormat="1" applyFont="1" applyFill="1" applyBorder="1" applyAlignment="1">
      <alignment horizontal="right" vertical="center" wrapText="1"/>
    </xf>
    <xf numFmtId="0" fontId="48" fillId="5" borderId="1" xfId="3" applyFont="1" applyFill="1" applyBorder="1" applyAlignment="1">
      <alignment horizontal="center" vertical="center"/>
    </xf>
    <xf numFmtId="3" fontId="40" fillId="0" borderId="0" xfId="9" applyNumberFormat="1" applyFont="1" applyFill="1" applyBorder="1" applyAlignment="1">
      <alignment horizontal="right" vertical="center" wrapText="1"/>
    </xf>
    <xf numFmtId="0" fontId="32" fillId="45" borderId="0" xfId="3" applyFill="1" applyAlignment="1">
      <alignment vertical="center"/>
    </xf>
    <xf numFmtId="37" fontId="40" fillId="7" borderId="34" xfId="1" applyNumberFormat="1" applyFont="1" applyFill="1" applyBorder="1" applyAlignment="1">
      <alignment horizontal="right" vertical="center" wrapText="1"/>
    </xf>
    <xf numFmtId="0" fontId="81"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7" fillId="0" borderId="0" xfId="4" applyFont="1" applyAlignment="1">
      <alignment horizontal="left" wrapText="1"/>
    </xf>
    <xf numFmtId="167" fontId="32" fillId="0" borderId="0" xfId="6" applyNumberFormat="1" applyFont="1" applyFill="1" applyBorder="1" applyAlignment="1">
      <alignment horizontal="center"/>
    </xf>
    <xf numFmtId="0" fontId="37" fillId="5" borderId="1" xfId="4" applyFont="1" applyFill="1" applyBorder="1" applyAlignment="1">
      <alignment horizontal="left" wrapText="1"/>
    </xf>
    <xf numFmtId="0" fontId="35" fillId="5" borderId="1" xfId="3" applyFont="1" applyFill="1" applyBorder="1" applyAlignment="1">
      <alignment horizontal="center" vertical="center" wrapText="1"/>
    </xf>
    <xf numFmtId="3" fontId="35" fillId="5" borderId="1" xfId="3" applyNumberFormat="1" applyFont="1" applyFill="1" applyBorder="1" applyAlignment="1">
      <alignment horizontal="center" vertical="center" wrapText="1"/>
    </xf>
    <xf numFmtId="0" fontId="35" fillId="42" borderId="1" xfId="3" applyFont="1" applyFill="1" applyBorder="1" applyAlignment="1">
      <alignment horizontal="center" vertical="center" wrapText="1"/>
    </xf>
    <xf numFmtId="3" fontId="35" fillId="0" borderId="1" xfId="3" applyNumberFormat="1" applyFont="1" applyBorder="1"/>
    <xf numFmtId="3" fontId="35" fillId="0" borderId="0" xfId="3" applyNumberFormat="1" applyFont="1"/>
    <xf numFmtId="3" fontId="32" fillId="2" borderId="1" xfId="3" applyNumberFormat="1" applyFill="1" applyBorder="1"/>
    <xf numFmtId="3" fontId="32" fillId="4" borderId="1" xfId="3" applyNumberFormat="1" applyFill="1" applyBorder="1"/>
    <xf numFmtId="14" fontId="85" fillId="45" borderId="0" xfId="2" applyNumberFormat="1" applyFont="1" applyFill="1" applyAlignment="1">
      <alignment horizontal="left" vertical="center"/>
    </xf>
    <xf numFmtId="0" fontId="48" fillId="5" borderId="0" xfId="3" applyFont="1" applyFill="1" applyAlignment="1">
      <alignment horizontal="center"/>
    </xf>
    <xf numFmtId="43" fontId="35" fillId="2" borderId="0" xfId="3" applyNumberFormat="1" applyFont="1" applyFill="1" applyAlignment="1">
      <alignment horizontal="center" vertical="center" wrapText="1"/>
    </xf>
    <xf numFmtId="167" fontId="32" fillId="2" borderId="0" xfId="6" applyNumberFormat="1" applyFont="1" applyFill="1" applyBorder="1" applyAlignment="1">
      <alignment horizontal="center"/>
    </xf>
    <xf numFmtId="167" fontId="35" fillId="4" borderId="0" xfId="6" applyNumberFormat="1" applyFont="1" applyFill="1" applyBorder="1" applyAlignment="1">
      <alignment horizontal="center"/>
    </xf>
    <xf numFmtId="0" fontId="81" fillId="0" borderId="0" xfId="0" applyFont="1" applyAlignment="1">
      <alignment vertical="center"/>
    </xf>
    <xf numFmtId="3" fontId="35" fillId="5" borderId="1" xfId="6" applyNumberFormat="1" applyFont="1" applyFill="1" applyBorder="1" applyAlignment="1">
      <alignment horizontal="right"/>
    </xf>
    <xf numFmtId="3" fontId="35" fillId="0" borderId="1" xfId="6" applyNumberFormat="1" applyFont="1" applyFill="1" applyBorder="1" applyAlignment="1">
      <alignment horizontal="right"/>
    </xf>
    <xf numFmtId="3" fontId="35"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2" fillId="0" borderId="1" xfId="3" applyNumberFormat="1" applyBorder="1" applyAlignment="1">
      <alignment horizontal="right" vertical="center"/>
    </xf>
    <xf numFmtId="0" fontId="32" fillId="0" borderId="1" xfId="3" applyBorder="1" applyAlignment="1">
      <alignment horizontal="right" vertical="center"/>
    </xf>
    <xf numFmtId="0" fontId="41" fillId="0" borderId="0" xfId="3" applyFont="1" applyAlignment="1">
      <alignment horizontal="right" vertical="center"/>
    </xf>
    <xf numFmtId="3" fontId="32" fillId="0" borderId="0" xfId="3" applyNumberFormat="1" applyAlignment="1">
      <alignment horizontal="right" vertical="center"/>
    </xf>
    <xf numFmtId="3" fontId="35" fillId="0" borderId="1" xfId="3" applyNumberFormat="1" applyFont="1" applyBorder="1" applyAlignment="1">
      <alignment horizontal="right" vertical="center"/>
    </xf>
    <xf numFmtId="167" fontId="32" fillId="2" borderId="1" xfId="6" quotePrefix="1" applyNumberFormat="1" applyFont="1" applyFill="1" applyBorder="1" applyAlignment="1">
      <alignment horizontal="center"/>
    </xf>
    <xf numFmtId="3" fontId="33" fillId="0" borderId="0" xfId="3" applyNumberFormat="1" applyFont="1" applyAlignment="1">
      <alignment vertical="center"/>
    </xf>
    <xf numFmtId="4" fontId="33"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1" fillId="5" borderId="1" xfId="9" applyNumberFormat="1" applyFont="1" applyFill="1" applyBorder="1" applyAlignment="1">
      <alignment horizontal="right" vertical="center" wrapText="1"/>
    </xf>
    <xf numFmtId="3" fontId="51" fillId="4" borderId="1" xfId="9" applyNumberFormat="1" applyFont="1" applyFill="1" applyBorder="1" applyAlignment="1">
      <alignment horizontal="right" vertical="center" wrapText="1"/>
    </xf>
    <xf numFmtId="3" fontId="51" fillId="48" borderId="28" xfId="1" applyNumberFormat="1" applyFont="1" applyFill="1" applyBorder="1" applyAlignment="1">
      <alignment horizontal="right" vertical="center" wrapText="1"/>
    </xf>
    <xf numFmtId="171" fontId="85" fillId="45" borderId="0" xfId="3" applyNumberFormat="1" applyFont="1" applyFill="1" applyAlignment="1">
      <alignment horizontal="center" vertical="center"/>
    </xf>
    <xf numFmtId="3" fontId="40" fillId="7" borderId="34" xfId="1" applyNumberFormat="1" applyFont="1" applyFill="1" applyBorder="1" applyAlignment="1">
      <alignment horizontal="right" vertical="center" wrapText="1"/>
    </xf>
    <xf numFmtId="3" fontId="35" fillId="5" borderId="1" xfId="1" applyNumberFormat="1" applyFont="1" applyFill="1" applyBorder="1" applyAlignment="1">
      <alignment horizontal="right" vertical="center" wrapText="1"/>
    </xf>
    <xf numFmtId="3" fontId="35" fillId="0" borderId="0" xfId="3" applyNumberFormat="1" applyFont="1" applyAlignment="1">
      <alignment horizontal="center" vertical="center" wrapText="1"/>
    </xf>
    <xf numFmtId="4" fontId="32" fillId="0" borderId="0" xfId="1" applyNumberFormat="1" applyFont="1" applyFill="1" applyBorder="1" applyAlignment="1">
      <alignment vertical="center"/>
    </xf>
    <xf numFmtId="3" fontId="39" fillId="2" borderId="0" xfId="2" applyNumberFormat="1" applyFont="1" applyFill="1"/>
    <xf numFmtId="167" fontId="53" fillId="53" borderId="1" xfId="6" applyNumberFormat="1" applyFont="1" applyFill="1" applyBorder="1" applyAlignment="1">
      <alignment horizontal="center" vertical="center"/>
    </xf>
    <xf numFmtId="4" fontId="32" fillId="0" borderId="0" xfId="1" applyNumberFormat="1" applyFont="1" applyFill="1" applyBorder="1" applyAlignment="1">
      <alignment horizontal="right" vertical="center"/>
    </xf>
    <xf numFmtId="3" fontId="32" fillId="2" borderId="1" xfId="6" applyNumberFormat="1" applyFont="1" applyFill="1" applyBorder="1" applyAlignment="1">
      <alignment horizontal="right"/>
    </xf>
    <xf numFmtId="3" fontId="32" fillId="0" borderId="0" xfId="6" applyNumberFormat="1" applyFont="1" applyFill="1" applyBorder="1" applyAlignment="1">
      <alignment horizontal="right"/>
    </xf>
    <xf numFmtId="167" fontId="49" fillId="43" borderId="1" xfId="0" applyNumberFormat="1" applyFont="1" applyFill="1" applyBorder="1" applyAlignment="1">
      <alignment horizontal="center" vertical="center"/>
    </xf>
    <xf numFmtId="4" fontId="32" fillId="0" borderId="0" xfId="3" applyNumberFormat="1"/>
    <xf numFmtId="0" fontId="49" fillId="0" borderId="0" xfId="0" applyFont="1" applyAlignment="1">
      <alignment horizontal="left" vertical="center" wrapText="1"/>
    </xf>
    <xf numFmtId="3" fontId="35" fillId="2" borderId="1" xfId="3" applyNumberFormat="1" applyFont="1" applyFill="1" applyBorder="1"/>
    <xf numFmtId="0" fontId="35" fillId="0" borderId="9" xfId="3" quotePrefix="1" applyFont="1" applyBorder="1" applyAlignment="1">
      <alignment horizontal="center" vertical="center"/>
    </xf>
    <xf numFmtId="3" fontId="32" fillId="46" borderId="1" xfId="3" applyNumberFormat="1" applyFill="1" applyBorder="1" applyAlignment="1">
      <alignment horizontal="right" vertical="center" wrapText="1"/>
    </xf>
    <xf numFmtId="0" fontId="35" fillId="0" borderId="0" xfId="3" quotePrefix="1" applyFont="1" applyAlignment="1">
      <alignment horizontal="center" vertical="center" wrapText="1"/>
    </xf>
    <xf numFmtId="3" fontId="51"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2" fillId="4" borderId="1" xfId="3" applyNumberFormat="1" applyFill="1" applyBorder="1" applyAlignment="1">
      <alignment horizontal="right" vertical="center" wrapText="1"/>
    </xf>
    <xf numFmtId="3" fontId="32" fillId="4" borderId="1" xfId="9" applyNumberFormat="1" applyFont="1" applyFill="1" applyBorder="1" applyAlignment="1">
      <alignment horizontal="right" vertical="center" wrapText="1"/>
    </xf>
    <xf numFmtId="0" fontId="47" fillId="5" borderId="9" xfId="3" quotePrefix="1" applyFont="1" applyFill="1" applyBorder="1" applyAlignment="1">
      <alignment horizontal="center" vertical="center"/>
    </xf>
    <xf numFmtId="0" fontId="47" fillId="5" borderId="1" xfId="3" quotePrefix="1" applyFont="1" applyFill="1" applyBorder="1" applyAlignment="1">
      <alignment horizontal="center" vertical="center"/>
    </xf>
    <xf numFmtId="3" fontId="40" fillId="46" borderId="1" xfId="9" applyNumberFormat="1" applyFont="1" applyFill="1" applyBorder="1" applyAlignment="1">
      <alignment horizontal="right" vertical="center" wrapText="1"/>
    </xf>
    <xf numFmtId="0" fontId="31" fillId="54" borderId="0" xfId="0" applyFont="1" applyFill="1"/>
    <xf numFmtId="0" fontId="0" fillId="54" borderId="0" xfId="0" applyFill="1"/>
    <xf numFmtId="3" fontId="32" fillId="0" borderId="0" xfId="3" applyNumberFormat="1" applyAlignment="1">
      <alignment vertical="center"/>
    </xf>
    <xf numFmtId="4" fontId="32" fillId="0" borderId="0" xfId="3" applyNumberFormat="1" applyAlignment="1">
      <alignment vertical="center"/>
    </xf>
    <xf numFmtId="0" fontId="32" fillId="0" borderId="0" xfId="3" applyAlignment="1">
      <alignment horizontal="left" vertical="center"/>
    </xf>
    <xf numFmtId="165" fontId="51" fillId="4" borderId="1" xfId="1" applyNumberFormat="1" applyFont="1" applyFill="1" applyBorder="1" applyAlignment="1">
      <alignment horizontal="center" vertical="center" wrapText="1"/>
    </xf>
    <xf numFmtId="3" fontId="51" fillId="2" borderId="1" xfId="1" applyNumberFormat="1" applyFont="1" applyFill="1" applyBorder="1" applyAlignment="1">
      <alignment horizontal="right" vertical="center" wrapText="1"/>
    </xf>
    <xf numFmtId="3" fontId="51" fillId="2" borderId="1" xfId="1" applyNumberFormat="1" applyFont="1" applyFill="1" applyBorder="1" applyAlignment="1">
      <alignment vertical="center"/>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50" fillId="0" borderId="0" xfId="1" applyNumberFormat="1" applyFont="1" applyFill="1" applyBorder="1" applyAlignment="1">
      <alignment horizontal="right" vertical="center" wrapText="1"/>
    </xf>
    <xf numFmtId="0" fontId="51" fillId="0" borderId="0" xfId="3" applyFont="1" applyAlignment="1">
      <alignment vertical="center"/>
    </xf>
    <xf numFmtId="3" fontId="35" fillId="2" borderId="1" xfId="3" applyNumberFormat="1" applyFont="1" applyFill="1" applyBorder="1" applyAlignment="1">
      <alignment horizontal="center" vertical="center" wrapText="1"/>
    </xf>
    <xf numFmtId="3" fontId="40" fillId="7" borderId="33" xfId="1" applyNumberFormat="1" applyFont="1" applyFill="1" applyBorder="1" applyAlignment="1">
      <alignment horizontal="right" vertical="center" wrapText="1"/>
    </xf>
    <xf numFmtId="3" fontId="35"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2" fillId="0" borderId="0" xfId="3" applyNumberFormat="1" applyAlignment="1">
      <alignment wrapText="1"/>
    </xf>
    <xf numFmtId="0" fontId="32" fillId="0" borderId="0" xfId="3" applyAlignment="1">
      <alignment wrapText="1"/>
    </xf>
    <xf numFmtId="0" fontId="94" fillId="0" borderId="0" xfId="3" applyFont="1" applyAlignment="1">
      <alignment wrapText="1"/>
    </xf>
    <xf numFmtId="0" fontId="95" fillId="0" borderId="0" xfId="3" applyFont="1" applyAlignment="1">
      <alignment wrapText="1"/>
    </xf>
    <xf numFmtId="0" fontId="32" fillId="0" borderId="0" xfId="3" applyAlignment="1">
      <alignment horizontal="center" vertical="center" wrapText="1"/>
    </xf>
    <xf numFmtId="0" fontId="32" fillId="0" borderId="0" xfId="3" applyAlignment="1">
      <alignment horizontal="right" vertical="center" wrapText="1"/>
    </xf>
    <xf numFmtId="0" fontId="89" fillId="0" borderId="0" xfId="3" applyFont="1"/>
    <xf numFmtId="3" fontId="2" fillId="0" borderId="0" xfId="59855" applyNumberFormat="1"/>
    <xf numFmtId="0" fontId="94" fillId="2" borderId="0" xfId="3" applyFont="1" applyFill="1" applyAlignment="1">
      <alignment horizontal="center" vertical="center"/>
    </xf>
    <xf numFmtId="3" fontId="51" fillId="42" borderId="17" xfId="1" applyNumberFormat="1" applyFont="1" applyFill="1" applyBorder="1" applyAlignment="1">
      <alignment horizontal="right" vertical="center" wrapText="1"/>
    </xf>
    <xf numFmtId="3" fontId="51" fillId="43" borderId="32" xfId="1" applyNumberFormat="1" applyFont="1" applyFill="1" applyBorder="1" applyAlignment="1">
      <alignment horizontal="right" vertical="center" wrapText="1"/>
    </xf>
    <xf numFmtId="37" fontId="55"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71" fontId="85" fillId="45" borderId="0" xfId="3" applyNumberFormat="1" applyFont="1" applyFill="1" applyAlignment="1">
      <alignment horizontal="left"/>
    </xf>
    <xf numFmtId="3" fontId="48" fillId="0" borderId="0" xfId="9" applyNumberFormat="1" applyFont="1" applyFill="1" applyBorder="1" applyAlignment="1">
      <alignment horizontal="right" vertical="center" wrapText="1"/>
    </xf>
    <xf numFmtId="0" fontId="35" fillId="42" borderId="30" xfId="3" quotePrefix="1" applyFont="1" applyFill="1" applyBorder="1" applyAlignment="1">
      <alignment horizontal="center" vertical="center" wrapText="1"/>
    </xf>
    <xf numFmtId="3" fontId="40" fillId="42" borderId="30" xfId="9" applyNumberFormat="1" applyFont="1" applyFill="1" applyBorder="1" applyAlignment="1">
      <alignment horizontal="center" vertical="center" wrapText="1"/>
    </xf>
    <xf numFmtId="3" fontId="40" fillId="42" borderId="30" xfId="9" applyNumberFormat="1" applyFont="1" applyFill="1" applyBorder="1" applyAlignment="1">
      <alignment horizontal="right" vertical="center" wrapText="1"/>
    </xf>
    <xf numFmtId="3" fontId="40" fillId="39" borderId="30" xfId="9" applyNumberFormat="1" applyFont="1" applyFill="1" applyBorder="1" applyAlignment="1">
      <alignment horizontal="right" vertical="center" wrapText="1"/>
    </xf>
    <xf numFmtId="3" fontId="51" fillId="5" borderId="30" xfId="9" applyNumberFormat="1" applyFont="1" applyFill="1" applyBorder="1" applyAlignment="1">
      <alignment horizontal="right" vertical="center" wrapText="1"/>
    </xf>
    <xf numFmtId="3" fontId="45" fillId="0" borderId="30" xfId="9" applyNumberFormat="1" applyFont="1" applyFill="1" applyBorder="1" applyAlignment="1">
      <alignment horizontal="right" vertical="center" wrapText="1"/>
    </xf>
    <xf numFmtId="3" fontId="37" fillId="42" borderId="1" xfId="9" applyNumberFormat="1" applyFont="1" applyFill="1" applyBorder="1" applyAlignment="1">
      <alignment horizontal="right" vertical="center" wrapText="1"/>
    </xf>
    <xf numFmtId="3" fontId="32" fillId="2" borderId="0" xfId="9" applyNumberFormat="1" applyFont="1" applyFill="1" applyBorder="1" applyAlignment="1">
      <alignment horizontal="right" vertical="center"/>
    </xf>
    <xf numFmtId="3" fontId="37" fillId="39" borderId="1" xfId="9" applyNumberFormat="1" applyFont="1" applyFill="1" applyBorder="1" applyAlignment="1">
      <alignment horizontal="right" vertical="center" wrapText="1"/>
    </xf>
    <xf numFmtId="3" fontId="32" fillId="0" borderId="0" xfId="9" applyNumberFormat="1" applyFont="1" applyFill="1" applyBorder="1" applyAlignment="1">
      <alignment horizontal="right" vertical="center"/>
    </xf>
    <xf numFmtId="0" fontId="35" fillId="43" borderId="1" xfId="3" quotePrefix="1" applyFont="1" applyFill="1" applyBorder="1" applyAlignment="1">
      <alignment horizontal="center" vertical="center" wrapText="1"/>
    </xf>
    <xf numFmtId="0" fontId="35" fillId="42" borderId="35" xfId="3" quotePrefix="1" applyFont="1" applyFill="1" applyBorder="1" applyAlignment="1">
      <alignment horizontal="center" vertical="center" wrapText="1"/>
    </xf>
    <xf numFmtId="3" fontId="40" fillId="42" borderId="16" xfId="9" applyNumberFormat="1" applyFont="1" applyFill="1" applyBorder="1" applyAlignment="1">
      <alignment horizontal="right" vertical="center" wrapText="1"/>
    </xf>
    <xf numFmtId="3" fontId="40" fillId="42" borderId="36" xfId="9" applyNumberFormat="1" applyFont="1" applyFill="1" applyBorder="1" applyAlignment="1">
      <alignment horizontal="right" vertical="center" wrapText="1"/>
    </xf>
    <xf numFmtId="3" fontId="40" fillId="39" borderId="16" xfId="9" applyNumberFormat="1" applyFont="1" applyFill="1" applyBorder="1" applyAlignment="1">
      <alignment horizontal="right" vertical="center" wrapText="1"/>
    </xf>
    <xf numFmtId="3" fontId="40" fillId="39" borderId="17" xfId="9" applyNumberFormat="1" applyFont="1" applyFill="1" applyBorder="1" applyAlignment="1">
      <alignment horizontal="right" vertical="center" wrapText="1"/>
    </xf>
    <xf numFmtId="3" fontId="40" fillId="42" borderId="35" xfId="9" applyNumberFormat="1" applyFont="1" applyFill="1" applyBorder="1" applyAlignment="1">
      <alignment horizontal="right" vertical="center" wrapText="1"/>
    </xf>
    <xf numFmtId="3" fontId="51" fillId="5" borderId="16" xfId="9" applyNumberFormat="1" applyFont="1" applyFill="1" applyBorder="1" applyAlignment="1">
      <alignment horizontal="right" vertical="center" wrapText="1"/>
    </xf>
    <xf numFmtId="3" fontId="51" fillId="5" borderId="36" xfId="9" applyNumberFormat="1" applyFont="1" applyFill="1" applyBorder="1" applyAlignment="1">
      <alignment horizontal="right" vertical="center" wrapText="1"/>
    </xf>
    <xf numFmtId="3" fontId="48" fillId="5" borderId="16" xfId="9" applyNumberFormat="1" applyFont="1" applyFill="1" applyBorder="1" applyAlignment="1">
      <alignment horizontal="right" vertical="center" wrapText="1"/>
    </xf>
    <xf numFmtId="3" fontId="48" fillId="5" borderId="36" xfId="9" applyNumberFormat="1" applyFont="1" applyFill="1" applyBorder="1" applyAlignment="1">
      <alignment horizontal="right" vertical="center" wrapText="1"/>
    </xf>
    <xf numFmtId="37" fontId="50" fillId="5" borderId="1" xfId="1" applyNumberFormat="1" applyFont="1" applyFill="1" applyBorder="1" applyAlignment="1">
      <alignment horizontal="right" vertical="center" wrapText="1"/>
    </xf>
    <xf numFmtId="3" fontId="50" fillId="5" borderId="1" xfId="1" applyNumberFormat="1" applyFont="1" applyFill="1" applyBorder="1" applyAlignment="1">
      <alignment horizontal="right" vertical="center" wrapText="1"/>
    </xf>
    <xf numFmtId="37" fontId="32" fillId="0" borderId="1" xfId="1" applyNumberFormat="1" applyFont="1" applyFill="1" applyBorder="1" applyAlignment="1">
      <alignment horizontal="center" vertical="center"/>
    </xf>
    <xf numFmtId="0" fontId="32" fillId="2" borderId="1" xfId="3" applyFill="1" applyBorder="1" applyAlignment="1">
      <alignment horizontal="left" vertical="center"/>
    </xf>
    <xf numFmtId="0" fontId="32" fillId="2" borderId="1" xfId="3" quotePrefix="1" applyFill="1" applyBorder="1" applyAlignment="1">
      <alignment horizontal="center" vertical="center" wrapText="1"/>
    </xf>
    <xf numFmtId="3" fontId="0" fillId="0" borderId="0" xfId="0" applyNumberFormat="1"/>
    <xf numFmtId="0" fontId="32" fillId="0" borderId="0" xfId="3" applyAlignment="1">
      <alignment vertical="top"/>
    </xf>
    <xf numFmtId="165" fontId="50" fillId="5" borderId="1" xfId="1" applyNumberFormat="1" applyFont="1" applyFill="1" applyBorder="1" applyAlignment="1">
      <alignment horizontal="right" vertical="center" wrapText="1"/>
    </xf>
    <xf numFmtId="3" fontId="54" fillId="0" borderId="0" xfId="3" applyNumberFormat="1" applyFont="1"/>
    <xf numFmtId="3" fontId="32" fillId="0" borderId="0" xfId="9" applyNumberFormat="1" applyFont="1" applyFill="1" applyBorder="1" applyAlignment="1">
      <alignment horizontal="right" vertical="center" wrapText="1"/>
    </xf>
    <xf numFmtId="14" fontId="85" fillId="0" borderId="0" xfId="3" applyNumberFormat="1" applyFont="1" applyAlignment="1">
      <alignment vertical="center"/>
    </xf>
    <xf numFmtId="3" fontId="35" fillId="2" borderId="0" xfId="3" applyNumberFormat="1" applyFont="1" applyFill="1" applyAlignment="1">
      <alignment vertical="center"/>
    </xf>
    <xf numFmtId="3" fontId="35" fillId="0" borderId="0" xfId="3" applyNumberFormat="1" applyFont="1" applyAlignment="1">
      <alignment horizontal="center" vertical="center"/>
    </xf>
    <xf numFmtId="0" fontId="32" fillId="0" borderId="0" xfId="3" applyAlignment="1">
      <alignment horizontal="right"/>
    </xf>
    <xf numFmtId="0" fontId="32" fillId="0" borderId="0" xfId="3" quotePrefix="1"/>
    <xf numFmtId="3" fontId="32" fillId="0" borderId="0" xfId="3" applyNumberFormat="1" applyAlignment="1">
      <alignment horizontal="center" vertical="center"/>
    </xf>
    <xf numFmtId="3" fontId="37" fillId="0" borderId="0" xfId="9" applyNumberFormat="1" applyFont="1" applyFill="1" applyBorder="1" applyAlignment="1">
      <alignment horizontal="right" vertical="center" wrapText="1"/>
    </xf>
    <xf numFmtId="0" fontId="37" fillId="0" borderId="0" xfId="9" applyNumberFormat="1" applyFont="1" applyFill="1" applyBorder="1" applyAlignment="1">
      <alignment horizontal="right" vertical="center" wrapText="1"/>
    </xf>
    <xf numFmtId="3" fontId="32" fillId="0" borderId="0" xfId="3" applyNumberFormat="1" applyAlignment="1">
      <alignment horizontal="right" vertical="center" wrapText="1"/>
    </xf>
    <xf numFmtId="0" fontId="37" fillId="45" borderId="10" xfId="4" applyFont="1" applyFill="1" applyBorder="1" applyAlignment="1">
      <alignment horizontal="left" wrapText="1"/>
    </xf>
    <xf numFmtId="0" fontId="37" fillId="45" borderId="1" xfId="4" applyFont="1" applyFill="1" applyBorder="1" applyAlignment="1">
      <alignment horizontal="left" wrapText="1"/>
    </xf>
    <xf numFmtId="3" fontId="32" fillId="0" borderId="0" xfId="3" quotePrefix="1" applyNumberFormat="1" applyAlignment="1">
      <alignment horizontal="center" vertical="center" wrapText="1"/>
    </xf>
    <xf numFmtId="4" fontId="32" fillId="0" borderId="0" xfId="3" applyNumberFormat="1" applyAlignment="1">
      <alignment horizontal="center" vertical="center" wrapText="1"/>
    </xf>
    <xf numFmtId="3" fontId="55" fillId="0" borderId="0" xfId="3" applyNumberFormat="1" applyFont="1" applyAlignment="1">
      <alignment horizontal="center" vertical="center" wrapText="1"/>
    </xf>
    <xf numFmtId="14" fontId="85" fillId="45" borderId="0" xfId="3" applyNumberFormat="1" applyFont="1" applyFill="1" applyAlignment="1">
      <alignment horizontal="left" vertical="center"/>
    </xf>
    <xf numFmtId="0" fontId="32" fillId="0" borderId="0" xfId="3" applyAlignment="1">
      <alignment vertical="top" wrapText="1"/>
    </xf>
    <xf numFmtId="3" fontId="32" fillId="0" borderId="0" xfId="3" applyNumberFormat="1" applyAlignment="1">
      <alignment vertical="top" wrapText="1"/>
    </xf>
    <xf numFmtId="0" fontId="35" fillId="4" borderId="10" xfId="3" applyFont="1" applyFill="1" applyBorder="1" applyAlignment="1">
      <alignment horizontal="center" vertical="center" wrapText="1"/>
    </xf>
    <xf numFmtId="0" fontId="35" fillId="4" borderId="12" xfId="3" applyFont="1" applyFill="1" applyBorder="1" applyAlignment="1">
      <alignment horizontal="center" vertical="center" wrapText="1"/>
    </xf>
    <xf numFmtId="0" fontId="85" fillId="45" borderId="0" xfId="3" applyFont="1" applyFill="1" applyAlignment="1">
      <alignment horizontal="right"/>
    </xf>
    <xf numFmtId="0" fontId="51" fillId="4" borderId="1" xfId="3" applyFont="1" applyFill="1" applyBorder="1" applyAlignment="1">
      <alignment horizontal="center" vertical="center" wrapText="1"/>
    </xf>
    <xf numFmtId="0" fontId="35" fillId="3" borderId="6" xfId="3" applyFont="1" applyFill="1" applyBorder="1" applyAlignment="1">
      <alignment horizontal="center" vertical="center" wrapText="1"/>
    </xf>
    <xf numFmtId="0" fontId="35" fillId="3" borderId="7" xfId="3" applyFont="1" applyFill="1" applyBorder="1" applyAlignment="1">
      <alignment horizontal="center" vertical="center" wrapText="1"/>
    </xf>
    <xf numFmtId="0" fontId="35" fillId="3" borderId="5" xfId="3" applyFont="1" applyFill="1" applyBorder="1" applyAlignment="1">
      <alignment horizontal="center" vertical="center" wrapText="1"/>
    </xf>
    <xf numFmtId="0" fontId="35" fillId="3" borderId="4" xfId="3" applyFont="1" applyFill="1" applyBorder="1" applyAlignment="1">
      <alignment horizontal="center" vertical="center" wrapText="1"/>
    </xf>
    <xf numFmtId="164" fontId="32" fillId="2" borderId="5" xfId="3" applyNumberFormat="1" applyFill="1" applyBorder="1" applyAlignment="1">
      <alignment horizontal="center" vertical="center"/>
    </xf>
    <xf numFmtId="164" fontId="32" fillId="2" borderId="3" xfId="3" applyNumberFormat="1" applyFill="1" applyBorder="1" applyAlignment="1">
      <alignment horizontal="center" vertical="center"/>
    </xf>
    <xf numFmtId="0" fontId="35" fillId="4" borderId="5" xfId="3" applyFont="1" applyFill="1" applyBorder="1" applyAlignment="1">
      <alignment horizontal="center" vertical="center"/>
    </xf>
    <xf numFmtId="0" fontId="35" fillId="4" borderId="4" xfId="3" applyFont="1" applyFill="1" applyBorder="1" applyAlignment="1">
      <alignment horizontal="center" vertical="center"/>
    </xf>
    <xf numFmtId="0" fontId="35" fillId="4" borderId="1" xfId="3" applyFont="1" applyFill="1" applyBorder="1" applyAlignment="1">
      <alignment horizontal="center" vertical="center"/>
    </xf>
    <xf numFmtId="0" fontId="35" fillId="4" borderId="1" xfId="3" applyFont="1" applyFill="1" applyBorder="1" applyAlignment="1">
      <alignment horizontal="center" vertical="center" wrapText="1"/>
    </xf>
    <xf numFmtId="0" fontId="32" fillId="2" borderId="5" xfId="3" applyFill="1" applyBorder="1" applyAlignment="1">
      <alignment horizontal="center" vertical="center" wrapText="1"/>
    </xf>
    <xf numFmtId="0" fontId="35" fillId="2" borderId="4" xfId="3" applyFont="1" applyFill="1" applyBorder="1" applyAlignment="1">
      <alignment horizontal="center" vertical="center" wrapText="1"/>
    </xf>
    <xf numFmtId="0" fontId="51" fillId="0" borderId="0" xfId="3" applyFont="1" applyAlignment="1">
      <alignment horizontal="center" wrapText="1"/>
    </xf>
    <xf numFmtId="0" fontId="51" fillId="0" borderId="3" xfId="3" applyFont="1" applyBorder="1" applyAlignment="1">
      <alignment horizontal="center" wrapText="1"/>
    </xf>
    <xf numFmtId="0" fontId="35" fillId="0" borderId="0" xfId="3" applyFont="1" applyAlignment="1">
      <alignment horizontal="center" wrapText="1"/>
    </xf>
    <xf numFmtId="0" fontId="35" fillId="0" borderId="3" xfId="3" applyFont="1" applyBorder="1" applyAlignment="1">
      <alignment horizontal="center" wrapText="1"/>
    </xf>
    <xf numFmtId="3" fontId="40" fillId="0" borderId="0" xfId="9" applyNumberFormat="1" applyFont="1" applyFill="1" applyBorder="1" applyAlignment="1">
      <alignment horizontal="left" vertical="center" wrapText="1"/>
    </xf>
    <xf numFmtId="0" fontId="35" fillId="2" borderId="6" xfId="3" applyFont="1" applyFill="1" applyBorder="1" applyAlignment="1">
      <alignment horizontal="center" vertical="center"/>
    </xf>
    <xf numFmtId="0" fontId="35" fillId="2" borderId="2" xfId="3" applyFont="1" applyFill="1" applyBorder="1" applyAlignment="1">
      <alignment horizontal="center" vertical="center"/>
    </xf>
    <xf numFmtId="0" fontId="35" fillId="4" borderId="6" xfId="3" applyFont="1" applyFill="1" applyBorder="1" applyAlignment="1">
      <alignment horizontal="center" vertical="center"/>
    </xf>
    <xf numFmtId="0" fontId="35" fillId="4" borderId="7" xfId="3" applyFont="1" applyFill="1" applyBorder="1" applyAlignment="1">
      <alignment horizontal="center" vertical="center"/>
    </xf>
    <xf numFmtId="0" fontId="35" fillId="2" borderId="6" xfId="3" applyFont="1" applyFill="1" applyBorder="1" applyAlignment="1">
      <alignment horizontal="center" vertical="center" wrapText="1"/>
    </xf>
    <xf numFmtId="0" fontId="35" fillId="2" borderId="7" xfId="3" applyFont="1" applyFill="1" applyBorder="1" applyAlignment="1">
      <alignment horizontal="center" vertical="center" wrapText="1"/>
    </xf>
    <xf numFmtId="0" fontId="35" fillId="2" borderId="2" xfId="3" applyFont="1" applyFill="1" applyBorder="1" applyAlignment="1">
      <alignment horizontal="center" vertical="center" wrapText="1"/>
    </xf>
    <xf numFmtId="0" fontId="32" fillId="2" borderId="3" xfId="3" applyFill="1" applyBorder="1" applyAlignment="1">
      <alignment horizontal="center" vertical="center" wrapText="1"/>
    </xf>
    <xf numFmtId="0" fontId="35" fillId="4" borderId="6" xfId="3" applyFont="1" applyFill="1" applyBorder="1" applyAlignment="1">
      <alignment horizontal="center" vertical="center" wrapText="1"/>
    </xf>
    <xf numFmtId="0" fontId="35" fillId="4" borderId="7" xfId="3" applyFont="1" applyFill="1" applyBorder="1" applyAlignment="1">
      <alignment horizontal="center" vertical="center" wrapText="1"/>
    </xf>
    <xf numFmtId="0" fontId="35" fillId="4" borderId="5" xfId="3" applyFont="1" applyFill="1" applyBorder="1" applyAlignment="1">
      <alignment horizontal="center" vertical="center" wrapText="1"/>
    </xf>
    <xf numFmtId="0" fontId="35" fillId="4" borderId="4" xfId="3" applyFont="1" applyFill="1" applyBorder="1" applyAlignment="1">
      <alignment horizontal="center" vertical="center" wrapText="1"/>
    </xf>
    <xf numFmtId="164" fontId="32" fillId="2" borderId="13" xfId="3" applyNumberFormat="1" applyFill="1" applyBorder="1" applyAlignment="1">
      <alignment horizontal="center" vertical="center"/>
    </xf>
    <xf numFmtId="164" fontId="32" fillId="2" borderId="14" xfId="3" applyNumberFormat="1" applyFill="1" applyBorder="1" applyAlignment="1">
      <alignment horizontal="center" vertical="center"/>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89" fillId="0" borderId="0" xfId="3" applyFont="1" applyAlignment="1">
      <alignment horizontal="center" wrapText="1"/>
    </xf>
    <xf numFmtId="0" fontId="89" fillId="0" borderId="3" xfId="3" applyFont="1" applyBorder="1" applyAlignment="1">
      <alignment horizontal="center" wrapText="1"/>
    </xf>
    <xf numFmtId="0" fontId="35" fillId="4" borderId="13" xfId="3" applyFont="1" applyFill="1" applyBorder="1" applyAlignment="1">
      <alignment horizontal="center" vertical="center"/>
    </xf>
    <xf numFmtId="0" fontId="35" fillId="4" borderId="14" xfId="3" applyFont="1" applyFill="1" applyBorder="1" applyAlignment="1">
      <alignment horizontal="center" vertical="center"/>
    </xf>
    <xf numFmtId="0" fontId="35" fillId="4" borderId="8" xfId="3" applyFont="1" applyFill="1" applyBorder="1" applyAlignment="1">
      <alignment horizontal="center" vertical="center" wrapText="1"/>
    </xf>
    <xf numFmtId="0" fontId="35" fillId="2" borderId="6" xfId="3" applyFont="1" applyFill="1" applyBorder="1" applyAlignment="1">
      <alignment horizontal="center"/>
    </xf>
    <xf numFmtId="0" fontId="35" fillId="2" borderId="7" xfId="3" applyFont="1" applyFill="1" applyBorder="1" applyAlignment="1">
      <alignment horizontal="center"/>
    </xf>
    <xf numFmtId="0" fontId="35" fillId="4" borderId="6" xfId="3" applyFont="1" applyFill="1" applyBorder="1" applyAlignment="1">
      <alignment horizontal="center"/>
    </xf>
    <xf numFmtId="0" fontId="35" fillId="4" borderId="7" xfId="3" applyFont="1" applyFill="1" applyBorder="1" applyAlignment="1">
      <alignment horizontal="center"/>
    </xf>
    <xf numFmtId="0" fontId="35" fillId="4" borderId="13" xfId="3" applyFont="1" applyFill="1" applyBorder="1" applyAlignment="1">
      <alignment horizontal="center" vertical="center" wrapText="1"/>
    </xf>
    <xf numFmtId="0" fontId="35" fillId="4" borderId="14" xfId="3" applyFont="1" applyFill="1" applyBorder="1" applyAlignment="1">
      <alignment horizontal="center" vertical="center" wrapText="1"/>
    </xf>
    <xf numFmtId="0" fontId="51" fillId="0" borderId="0" xfId="3" applyFont="1" applyAlignment="1">
      <alignment horizontal="center" vertical="center" wrapText="1"/>
    </xf>
    <xf numFmtId="0" fontId="51" fillId="0" borderId="3" xfId="3" applyFont="1" applyBorder="1" applyAlignment="1">
      <alignment horizontal="center" vertical="center" wrapText="1"/>
    </xf>
    <xf numFmtId="14" fontId="85" fillId="45" borderId="0" xfId="3" applyNumberFormat="1" applyFont="1" applyFill="1" applyAlignment="1">
      <alignment horizontal="left" vertical="top"/>
    </xf>
    <xf numFmtId="0" fontId="86" fillId="45" borderId="0" xfId="3" applyFont="1" applyFill="1" applyAlignment="1">
      <alignment horizontal="right" vertical="top"/>
    </xf>
    <xf numFmtId="0" fontId="35" fillId="5" borderId="6" xfId="3" applyFont="1" applyFill="1" applyBorder="1" applyAlignment="1">
      <alignment horizontal="center" vertical="center" wrapText="1"/>
    </xf>
    <xf numFmtId="0" fontId="35" fillId="5" borderId="7" xfId="3" applyFont="1" applyFill="1" applyBorder="1" applyAlignment="1">
      <alignment horizontal="center" vertical="center" wrapText="1"/>
    </xf>
    <xf numFmtId="0" fontId="35" fillId="5" borderId="5" xfId="3" applyFont="1" applyFill="1" applyBorder="1" applyAlignment="1">
      <alignment horizontal="center" vertical="center" wrapText="1"/>
    </xf>
    <xf numFmtId="0" fontId="35" fillId="5" borderId="4" xfId="3" applyFont="1" applyFill="1" applyBorder="1" applyAlignment="1">
      <alignment horizontal="center" vertical="center" wrapText="1"/>
    </xf>
    <xf numFmtId="0" fontId="85" fillId="45" borderId="0" xfId="3" applyFont="1" applyFill="1" applyAlignment="1">
      <alignment vertical="top"/>
    </xf>
    <xf numFmtId="0" fontId="48" fillId="5" borderId="10" xfId="3" applyFont="1" applyFill="1" applyBorder="1" applyAlignment="1">
      <alignment horizontal="center" vertical="center"/>
    </xf>
    <xf numFmtId="0" fontId="48" fillId="5" borderId="11" xfId="3" applyFont="1" applyFill="1" applyBorder="1" applyAlignment="1">
      <alignment horizontal="center" vertical="center"/>
    </xf>
    <xf numFmtId="0" fontId="48" fillId="5" borderId="12" xfId="3" applyFont="1" applyFill="1" applyBorder="1" applyAlignment="1">
      <alignment horizontal="center" vertical="center"/>
    </xf>
    <xf numFmtId="0" fontId="87" fillId="45" borderId="0" xfId="0" applyFont="1" applyFill="1" applyAlignment="1">
      <alignment horizontal="left" vertical="center"/>
    </xf>
    <xf numFmtId="0" fontId="48" fillId="5" borderId="1" xfId="3" applyFont="1" applyFill="1" applyBorder="1" applyAlignment="1">
      <alignment horizontal="center"/>
    </xf>
    <xf numFmtId="0" fontId="48" fillId="42" borderId="10" xfId="3" applyFont="1" applyFill="1" applyBorder="1" applyAlignment="1">
      <alignment horizontal="center"/>
    </xf>
    <xf numFmtId="0" fontId="48" fillId="42" borderId="11" xfId="3" applyFont="1" applyFill="1" applyBorder="1" applyAlignment="1">
      <alignment horizontal="center"/>
    </xf>
    <xf numFmtId="0" fontId="48" fillId="42" borderId="12" xfId="3" applyFont="1" applyFill="1" applyBorder="1" applyAlignment="1">
      <alignment horizontal="center"/>
    </xf>
    <xf numFmtId="0" fontId="79" fillId="0" borderId="3" xfId="3" applyFont="1" applyBorder="1" applyAlignment="1">
      <alignment horizontal="center" wrapText="1"/>
    </xf>
    <xf numFmtId="0" fontId="79" fillId="0" borderId="0" xfId="3" applyFont="1" applyAlignment="1">
      <alignment horizontal="center" wrapText="1"/>
    </xf>
    <xf numFmtId="0" fontId="48" fillId="5" borderId="10" xfId="3" applyFont="1" applyFill="1" applyBorder="1" applyAlignment="1">
      <alignment horizontal="center"/>
    </xf>
    <xf numFmtId="0" fontId="48" fillId="5" borderId="11" xfId="3" applyFont="1" applyFill="1" applyBorder="1" applyAlignment="1">
      <alignment horizontal="center"/>
    </xf>
    <xf numFmtId="0" fontId="48" fillId="5" borderId="12" xfId="3" applyFont="1" applyFill="1" applyBorder="1" applyAlignment="1">
      <alignment horizontal="center"/>
    </xf>
    <xf numFmtId="0" fontId="48" fillId="42" borderId="10" xfId="3" applyFont="1" applyFill="1" applyBorder="1" applyAlignment="1">
      <alignment horizontal="center" vertical="center"/>
    </xf>
    <xf numFmtId="0" fontId="48" fillId="42" borderId="11" xfId="3" applyFont="1" applyFill="1" applyBorder="1" applyAlignment="1">
      <alignment horizontal="center" vertical="center"/>
    </xf>
    <xf numFmtId="0" fontId="48" fillId="42" borderId="12" xfId="3" applyFont="1" applyFill="1" applyBorder="1" applyAlignment="1">
      <alignment horizontal="center" vertical="center"/>
    </xf>
    <xf numFmtId="0" fontId="85" fillId="45" borderId="0" xfId="10" applyFont="1" applyFill="1" applyAlignment="1">
      <alignment horizontal="righ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85" fillId="0" borderId="0" xfId="10" applyFont="1" applyAlignment="1">
      <alignment horizontal="right" vertical="center"/>
    </xf>
    <xf numFmtId="0" fontId="35" fillId="5" borderId="5" xfId="3" applyFont="1" applyFill="1" applyBorder="1" applyAlignment="1">
      <alignment horizontal="center" vertical="center"/>
    </xf>
    <xf numFmtId="0" fontId="35" fillId="5" borderId="4" xfId="3" applyFont="1" applyFill="1" applyBorder="1" applyAlignment="1">
      <alignment horizontal="center" vertical="center"/>
    </xf>
    <xf numFmtId="0" fontId="35" fillId="2" borderId="14" xfId="3" applyFont="1" applyFill="1" applyBorder="1" applyAlignment="1">
      <alignment horizontal="left"/>
    </xf>
    <xf numFmtId="0" fontId="35" fillId="2" borderId="4" xfId="3" applyFont="1" applyFill="1" applyBorder="1" applyAlignment="1">
      <alignment horizontal="left"/>
    </xf>
    <xf numFmtId="0" fontId="35" fillId="5" borderId="9" xfId="3" applyFont="1" applyFill="1" applyBorder="1" applyAlignment="1">
      <alignment horizontal="center" vertical="center" wrapText="1"/>
    </xf>
    <xf numFmtId="0" fontId="35" fillId="5" borderId="1" xfId="3" applyFont="1" applyFill="1" applyBorder="1" applyAlignment="1">
      <alignment horizontal="center" vertical="center" wrapText="1"/>
    </xf>
    <xf numFmtId="0" fontId="35" fillId="5" borderId="13" xfId="3" applyFont="1" applyFill="1" applyBorder="1" applyAlignment="1">
      <alignment horizontal="center"/>
    </xf>
    <xf numFmtId="0" fontId="35" fillId="5" borderId="14" xfId="3" applyFont="1" applyFill="1" applyBorder="1" applyAlignment="1">
      <alignment horizontal="center"/>
    </xf>
    <xf numFmtId="0" fontId="35" fillId="2" borderId="13" xfId="3" applyFont="1" applyFill="1" applyBorder="1" applyAlignment="1">
      <alignment horizontal="center" vertical="center"/>
    </xf>
    <xf numFmtId="0" fontId="35" fillId="2" borderId="14" xfId="3" applyFont="1" applyFill="1" applyBorder="1" applyAlignment="1">
      <alignment horizontal="center" vertical="center"/>
    </xf>
    <xf numFmtId="164" fontId="32" fillId="45" borderId="5" xfId="3" applyNumberFormat="1" applyFill="1" applyBorder="1" applyAlignment="1">
      <alignment horizontal="center" vertical="center"/>
    </xf>
    <xf numFmtId="164" fontId="32" fillId="45" borderId="4" xfId="3" applyNumberFormat="1" applyFill="1" applyBorder="1" applyAlignment="1">
      <alignment horizontal="center" vertical="center"/>
    </xf>
    <xf numFmtId="0" fontId="35" fillId="2" borderId="13" xfId="3" applyFont="1" applyFill="1" applyBorder="1" applyAlignment="1">
      <alignment horizontal="center"/>
    </xf>
    <xf numFmtId="0" fontId="35" fillId="2" borderId="14" xfId="3" applyFont="1" applyFill="1" applyBorder="1" applyAlignment="1">
      <alignment horizontal="center"/>
    </xf>
    <xf numFmtId="0" fontId="35" fillId="42" borderId="13" xfId="3" applyFont="1" applyFill="1" applyBorder="1" applyAlignment="1">
      <alignment horizontal="center" vertical="center" wrapText="1"/>
    </xf>
    <xf numFmtId="0" fontId="35" fillId="42" borderId="14" xfId="3" applyFont="1" applyFill="1" applyBorder="1" applyAlignment="1">
      <alignment horizontal="center" vertical="center" wrapText="1"/>
    </xf>
    <xf numFmtId="0" fontId="35" fillId="42" borderId="5" xfId="3" applyFont="1" applyFill="1" applyBorder="1" applyAlignment="1">
      <alignment horizontal="center" vertical="center" wrapText="1"/>
    </xf>
    <xf numFmtId="0" fontId="35" fillId="42" borderId="4" xfId="3" applyFont="1" applyFill="1" applyBorder="1" applyAlignment="1">
      <alignment horizontal="center" vertical="center" wrapText="1"/>
    </xf>
    <xf numFmtId="0" fontId="48" fillId="2" borderId="0" xfId="2" applyFont="1" applyFill="1" applyAlignment="1">
      <alignment horizontal="left" vertical="top" wrapText="1"/>
    </xf>
    <xf numFmtId="0" fontId="35" fillId="39" borderId="1" xfId="2" applyFont="1" applyFill="1" applyBorder="1" applyAlignment="1">
      <alignment horizontal="center" vertical="center"/>
    </xf>
    <xf numFmtId="0" fontId="33" fillId="2" borderId="0" xfId="2" applyFont="1" applyFill="1" applyAlignment="1">
      <alignment horizontal="left" vertical="center"/>
    </xf>
    <xf numFmtId="0" fontId="48" fillId="43" borderId="1" xfId="2" applyFont="1" applyFill="1" applyBorder="1" applyAlignment="1">
      <alignment horizontal="center" vertical="center"/>
    </xf>
    <xf numFmtId="0" fontId="35" fillId="2" borderId="0" xfId="2" applyFont="1" applyFill="1" applyAlignment="1">
      <alignment horizontal="right"/>
    </xf>
    <xf numFmtId="0" fontId="48" fillId="3" borderId="1" xfId="2" applyFont="1" applyFill="1" applyBorder="1" applyAlignment="1">
      <alignment horizontal="center" vertical="center"/>
    </xf>
    <xf numFmtId="0" fontId="35" fillId="5" borderId="1" xfId="2" applyFont="1" applyFill="1" applyBorder="1" applyAlignment="1">
      <alignment horizontal="center" vertical="center"/>
    </xf>
    <xf numFmtId="0" fontId="85" fillId="45" borderId="0" xfId="2" applyFont="1" applyFill="1" applyAlignment="1">
      <alignment vertical="center"/>
    </xf>
    <xf numFmtId="0" fontId="85" fillId="45" borderId="0" xfId="2" applyFont="1" applyFill="1" applyAlignment="1">
      <alignment horizontal="left" vertical="center"/>
    </xf>
    <xf numFmtId="0" fontId="85" fillId="45" borderId="0" xfId="2" applyFont="1" applyFill="1" applyAlignment="1">
      <alignment horizontal="left" vertical="top"/>
    </xf>
    <xf numFmtId="0" fontId="35" fillId="5" borderId="10" xfId="2" applyFont="1" applyFill="1" applyBorder="1" applyAlignment="1">
      <alignment horizontal="center" vertical="center"/>
    </xf>
    <xf numFmtId="0" fontId="35" fillId="5" borderId="11" xfId="2" applyFont="1" applyFill="1" applyBorder="1" applyAlignment="1">
      <alignment horizontal="center" vertical="center"/>
    </xf>
    <xf numFmtId="0" fontId="35" fillId="5" borderId="12" xfId="2" applyFont="1" applyFill="1" applyBorder="1" applyAlignment="1">
      <alignment horizontal="center" vertical="center"/>
    </xf>
    <xf numFmtId="0" fontId="48" fillId="3" borderId="10" xfId="2" applyFont="1" applyFill="1" applyBorder="1" applyAlignment="1">
      <alignment horizontal="center" vertical="center"/>
    </xf>
    <xf numFmtId="0" fontId="48" fillId="3" borderId="11" xfId="2" applyFont="1" applyFill="1" applyBorder="1" applyAlignment="1">
      <alignment horizontal="center" vertical="center"/>
    </xf>
    <xf numFmtId="0" fontId="48" fillId="3" borderId="12" xfId="2" applyFont="1" applyFill="1" applyBorder="1" applyAlignment="1">
      <alignment horizontal="center" vertical="center"/>
    </xf>
    <xf numFmtId="0" fontId="35" fillId="5" borderId="6" xfId="2" applyFont="1" applyFill="1" applyBorder="1" applyAlignment="1">
      <alignment horizontal="center" vertical="center"/>
    </xf>
    <xf numFmtId="0" fontId="35" fillId="5" borderId="2" xfId="2" applyFont="1" applyFill="1" applyBorder="1" applyAlignment="1">
      <alignment horizontal="center" vertical="center"/>
    </xf>
    <xf numFmtId="0" fontId="35" fillId="5" borderId="7" xfId="2" applyFont="1" applyFill="1" applyBorder="1" applyAlignment="1">
      <alignment horizontal="center" vertical="center"/>
    </xf>
    <xf numFmtId="0" fontId="85" fillId="45" borderId="0" xfId="3" applyFont="1" applyFill="1" applyAlignment="1">
      <alignment horizontal="center" vertical="center"/>
    </xf>
    <xf numFmtId="0" fontId="39" fillId="2" borderId="0" xfId="3" applyFont="1" applyFill="1" applyAlignment="1">
      <alignment horizontal="left" vertical="top" wrapText="1"/>
    </xf>
    <xf numFmtId="0" fontId="35" fillId="43" borderId="10" xfId="3" applyFont="1" applyFill="1" applyBorder="1" applyAlignment="1">
      <alignment horizontal="center" vertical="center" wrapText="1"/>
    </xf>
    <xf numFmtId="0" fontId="35" fillId="43" borderId="12" xfId="3" applyFont="1" applyFill="1" applyBorder="1" applyAlignment="1">
      <alignment horizontal="center" vertical="center" wrapText="1"/>
    </xf>
    <xf numFmtId="0" fontId="94" fillId="2" borderId="0" xfId="3" applyFont="1" applyFill="1" applyAlignment="1">
      <alignment vertical="center"/>
    </xf>
  </cellXfs>
  <cellStyles count="5989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28" xfId="59878" xr:uid="{C7D2B590-A957-45ED-9613-B5CF1A641837}"/>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28" xfId="59881" xr:uid="{32E4988F-DB07-4680-AD40-E1CE200F4398}"/>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28" xfId="59884" xr:uid="{F93C7A6E-EA95-4CD8-9508-9849F6245AAD}"/>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28" xfId="59887" xr:uid="{1473428F-0DA8-4D66-A6FA-4C836E9354B5}"/>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28" xfId="59890" xr:uid="{FF2B24C8-46A6-4E17-A688-20592C8E86B2}"/>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28" xfId="59893" xr:uid="{C466BC81-1165-45E5-B3D3-67AB334D3E10}"/>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28" xfId="59879" xr:uid="{D89F1956-A4BD-4E78-ACB6-46D0B230D1A0}"/>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28" xfId="59882" xr:uid="{F7142A54-562A-458E-8CB5-C75A2CD2CAEA}"/>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28" xfId="59885" xr:uid="{5CD174AA-A602-4E99-B238-7608979A7EEE}"/>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28" xfId="59888" xr:uid="{8D4291A7-093A-40EF-BB3B-CE446D7A2236}"/>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28" xfId="59891" xr:uid="{DA9ABFED-1423-4317-9456-6E1F29C3E7FD}"/>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28" xfId="59894" xr:uid="{DF273227-618E-4B01-A7FF-F7DB1ED5377F}"/>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28" xfId="59880" xr:uid="{B0A39A28-BA41-44C9-9FE0-1D96FAD4E7D4}"/>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28" xfId="59883" xr:uid="{75080EC7-3FE9-4A97-9717-FFD943227EEF}"/>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28" xfId="59886" xr:uid="{07D29CF7-65A6-4E54-83C1-D8CBF83105D0}"/>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28" xfId="59889" xr:uid="{3DC65D2D-A5FF-4F6A-98C9-59D8B41EAA8E}"/>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28" xfId="59892" xr:uid="{12C54671-FBFD-413F-B5D8-2F44BD6AA1B2}"/>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28" xfId="59895" xr:uid="{D0867E8D-3940-4E26-841C-ECB1492307EA}"/>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23" xfId="59876" xr:uid="{23314888-4B91-413D-A42B-A3E6EC0AF309}"/>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20" xfId="59877" xr:uid="{08DADDE5-95B5-488F-A3C3-15E443220A94}"/>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32</xdr:col>
      <xdr:colOff>446314</xdr:colOff>
      <xdr:row>37</xdr:row>
      <xdr:rowOff>41349</xdr:rowOff>
    </xdr:to>
    <xdr:pic>
      <xdr:nvPicPr>
        <xdr:cNvPr id="2" name="Picture 1">
          <a:extLst>
            <a:ext uri="{FF2B5EF4-FFF2-40B4-BE49-F238E27FC236}">
              <a16:creationId xmlns:a16="http://schemas.microsoft.com/office/drawing/2014/main" id="{A3B6E82C-3D1E-C078-901B-6ACB086D38D4}"/>
            </a:ext>
          </a:extLst>
        </xdr:cNvPr>
        <xdr:cNvPicPr>
          <a:picLocks noChangeAspect="1"/>
        </xdr:cNvPicPr>
      </xdr:nvPicPr>
      <xdr:blipFill>
        <a:blip xmlns:r="http://schemas.openxmlformats.org/officeDocument/2006/relationships" r:embed="rId1"/>
        <a:stretch>
          <a:fillRect/>
        </a:stretch>
      </xdr:blipFill>
      <xdr:spPr>
        <a:xfrm>
          <a:off x="1" y="1"/>
          <a:ext cx="20301856" cy="60829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85"/>
  <sheetViews>
    <sheetView showGridLines="0" tabSelected="1" zoomScale="72" zoomScaleNormal="72" workbookViewId="0">
      <pane ySplit="6" topLeftCell="A7" activePane="bottomLeft" state="frozen"/>
      <selection pane="bottomLeft" activeCell="B1" sqref="B1"/>
    </sheetView>
  </sheetViews>
  <sheetFormatPr defaultColWidth="10.36328125" defaultRowHeight="14" x14ac:dyDescent="0.3"/>
  <cols>
    <col min="1" max="1" width="1" style="84"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53" customWidth="1"/>
    <col min="26" max="26" width="13.6328125" style="253"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84"/>
      <c r="B1" s="300"/>
      <c r="C1" s="302"/>
      <c r="D1" s="302"/>
      <c r="E1" s="302"/>
      <c r="F1" s="302"/>
      <c r="G1" s="490" t="s">
        <v>322</v>
      </c>
      <c r="H1" s="490"/>
      <c r="I1" s="490"/>
      <c r="J1" s="490"/>
      <c r="K1" s="490"/>
      <c r="L1" s="490"/>
      <c r="M1" s="438">
        <v>45716</v>
      </c>
      <c r="N1" s="302" t="s">
        <v>292</v>
      </c>
      <c r="O1" s="301"/>
      <c r="P1" s="300"/>
      <c r="Q1" s="336"/>
      <c r="R1" s="190"/>
      <c r="S1" s="191"/>
      <c r="T1" s="191"/>
      <c r="U1" s="119"/>
      <c r="V1" s="375"/>
      <c r="W1" s="376"/>
      <c r="X1" s="120"/>
      <c r="Y1" s="278"/>
      <c r="Z1" s="278"/>
      <c r="AA1" s="120"/>
      <c r="AB1" s="120"/>
      <c r="AC1" s="120"/>
      <c r="AD1" s="120"/>
      <c r="AE1" s="120"/>
      <c r="AF1" s="120"/>
    </row>
    <row r="2" spans="1:32" ht="22.25" customHeight="1" x14ac:dyDescent="0.35">
      <c r="B2" s="304" t="s">
        <v>321</v>
      </c>
      <c r="C2" s="303"/>
      <c r="D2" s="303"/>
      <c r="E2" s="303"/>
      <c r="F2" s="303"/>
      <c r="G2" s="303"/>
      <c r="H2" s="303"/>
      <c r="I2" s="303"/>
      <c r="J2" s="303"/>
      <c r="K2" s="303"/>
      <c r="L2" s="303"/>
      <c r="M2" s="303"/>
      <c r="N2" s="303"/>
      <c r="O2" s="303"/>
      <c r="P2" s="303"/>
      <c r="Q2" s="303"/>
      <c r="R2" s="303"/>
      <c r="S2" s="303"/>
      <c r="T2" s="300"/>
      <c r="V2" s="282"/>
      <c r="W2" s="282"/>
      <c r="X2" s="282"/>
      <c r="Y2" s="504" t="s">
        <v>395</v>
      </c>
      <c r="Z2" s="504"/>
      <c r="AB2" s="506" t="s">
        <v>396</v>
      </c>
      <c r="AC2" s="506"/>
    </row>
    <row r="3" spans="1:32" ht="18" x14ac:dyDescent="0.35">
      <c r="B3" s="299"/>
      <c r="V3" s="282"/>
      <c r="W3" s="282"/>
      <c r="X3" s="282"/>
      <c r="Y3" s="504"/>
      <c r="Z3" s="504"/>
      <c r="AB3" s="506"/>
      <c r="AC3" s="506"/>
    </row>
    <row r="4" spans="1:32" s="48" customFormat="1" ht="14.4" customHeight="1" x14ac:dyDescent="0.25">
      <c r="A4" s="317"/>
      <c r="B4" s="472"/>
      <c r="C4" s="6"/>
      <c r="D4" s="500" t="s">
        <v>72</v>
      </c>
      <c r="E4" s="500"/>
      <c r="F4" s="6"/>
      <c r="G4" s="509" t="s">
        <v>9</v>
      </c>
      <c r="H4" s="510"/>
      <c r="I4" s="513" t="s">
        <v>9</v>
      </c>
      <c r="J4" s="514"/>
      <c r="K4" s="515" t="s">
        <v>9</v>
      </c>
      <c r="L4" s="514"/>
      <c r="M4" s="511" t="s">
        <v>9</v>
      </c>
      <c r="N4" s="512"/>
      <c r="O4" s="6"/>
      <c r="P4" s="500" t="s">
        <v>71</v>
      </c>
      <c r="Q4" s="500"/>
      <c r="R4" s="6"/>
      <c r="S4" s="500" t="s">
        <v>298</v>
      </c>
      <c r="T4" s="500"/>
      <c r="U4" s="6"/>
      <c r="V4" s="492" t="s">
        <v>394</v>
      </c>
      <c r="W4" s="493"/>
      <c r="X4" s="318"/>
      <c r="Y4" s="505"/>
      <c r="Z4" s="505"/>
      <c r="AB4" s="507"/>
      <c r="AC4" s="507"/>
    </row>
    <row r="5" spans="1:32" s="4" customFormat="1" ht="14.5" x14ac:dyDescent="0.25">
      <c r="A5" s="85"/>
      <c r="B5" s="470"/>
      <c r="C5" s="6"/>
      <c r="D5" s="500"/>
      <c r="E5" s="500"/>
      <c r="F5" s="6"/>
      <c r="G5" s="496" t="s">
        <v>68</v>
      </c>
      <c r="H5" s="497"/>
      <c r="I5" s="502" t="s">
        <v>69</v>
      </c>
      <c r="J5" s="503"/>
      <c r="K5" s="516" t="s">
        <v>70</v>
      </c>
      <c r="L5" s="503"/>
      <c r="M5" s="498" t="s">
        <v>66</v>
      </c>
      <c r="N5" s="499"/>
      <c r="O5" s="6"/>
      <c r="P5" s="500"/>
      <c r="Q5" s="500"/>
      <c r="R5" s="6"/>
      <c r="S5" s="500"/>
      <c r="T5" s="500"/>
      <c r="U5" s="6"/>
      <c r="V5" s="494"/>
      <c r="W5" s="495"/>
      <c r="X5" s="283"/>
      <c r="Y5" s="491" t="s">
        <v>7</v>
      </c>
      <c r="Z5" s="491" t="s">
        <v>65</v>
      </c>
      <c r="AB5" s="501" t="s">
        <v>7</v>
      </c>
      <c r="AC5" s="501" t="s">
        <v>65</v>
      </c>
    </row>
    <row r="6" spans="1:32" s="3" customFormat="1" ht="29.4" customHeight="1" x14ac:dyDescent="0.25">
      <c r="A6" s="87">
        <v>40909</v>
      </c>
      <c r="B6" s="473"/>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47" t="s">
        <v>7</v>
      </c>
      <c r="W6" s="47" t="s">
        <v>11</v>
      </c>
      <c r="X6" s="5"/>
      <c r="Y6" s="491"/>
      <c r="Z6" s="491"/>
      <c r="AB6" s="501"/>
      <c r="AC6" s="501"/>
    </row>
    <row r="7" spans="1:32" s="107" customFormat="1" ht="5" customHeight="1" x14ac:dyDescent="0.25">
      <c r="A7" s="106"/>
      <c r="B7" s="6"/>
      <c r="C7" s="44"/>
      <c r="D7" s="44"/>
      <c r="E7" s="44"/>
      <c r="F7" s="44"/>
      <c r="G7" s="44"/>
      <c r="H7" s="44"/>
      <c r="I7" s="44"/>
      <c r="J7" s="44"/>
      <c r="K7" s="44"/>
      <c r="L7" s="44"/>
      <c r="M7" s="44"/>
      <c r="N7" s="44"/>
      <c r="O7" s="44"/>
      <c r="P7" s="44"/>
      <c r="Q7" s="44"/>
      <c r="R7" s="44"/>
      <c r="S7" s="44"/>
      <c r="T7" s="44"/>
      <c r="U7" s="44"/>
      <c r="V7" s="44"/>
      <c r="W7" s="44"/>
      <c r="X7" s="281"/>
      <c r="Y7" s="51"/>
      <c r="Z7" s="51"/>
      <c r="AB7" s="44"/>
      <c r="AC7" s="44"/>
    </row>
    <row r="8" spans="1:32" s="3" customFormat="1" ht="14.5" x14ac:dyDescent="0.25">
      <c r="A8" s="87"/>
      <c r="B8" s="320" t="s">
        <v>308</v>
      </c>
      <c r="C8" s="44"/>
      <c r="D8" s="44"/>
      <c r="E8" s="44"/>
      <c r="F8" s="44"/>
      <c r="G8" s="44"/>
      <c r="H8" s="44"/>
      <c r="I8" s="44"/>
      <c r="J8" s="44"/>
      <c r="K8" s="44"/>
      <c r="L8" s="44"/>
      <c r="M8" s="44"/>
      <c r="N8" s="44"/>
      <c r="O8" s="44"/>
      <c r="P8" s="44"/>
      <c r="Q8" s="44"/>
      <c r="R8" s="44"/>
      <c r="S8" s="44"/>
      <c r="T8" s="44"/>
      <c r="U8" s="44"/>
      <c r="V8" s="44"/>
      <c r="W8" s="44"/>
      <c r="X8" s="281"/>
      <c r="Y8" s="51"/>
      <c r="Z8" s="51"/>
      <c r="AA8" s="107"/>
      <c r="AB8" s="44"/>
      <c r="AC8" s="44"/>
    </row>
    <row r="9" spans="1:32" s="3" customFormat="1" ht="14.5" x14ac:dyDescent="0.25">
      <c r="A9" s="87"/>
      <c r="B9" s="134">
        <v>2000</v>
      </c>
      <c r="C9" s="321"/>
      <c r="D9" s="311">
        <v>4</v>
      </c>
      <c r="E9" s="322">
        <v>11.85</v>
      </c>
      <c r="F9" s="321"/>
      <c r="G9" s="310">
        <v>2</v>
      </c>
      <c r="H9" s="310">
        <v>11.04</v>
      </c>
      <c r="I9" s="310">
        <v>0</v>
      </c>
      <c r="J9" s="310">
        <v>0</v>
      </c>
      <c r="K9" s="310">
        <v>0</v>
      </c>
      <c r="L9" s="310">
        <v>0</v>
      </c>
      <c r="M9" s="310">
        <f t="shared" ref="M9:M34" si="0">SUM(G9+I9+K9)</f>
        <v>2</v>
      </c>
      <c r="N9" s="310">
        <f t="shared" ref="N9:N34" si="1">SUM(H9+J9+L9)</f>
        <v>11.04</v>
      </c>
      <c r="O9" s="321"/>
      <c r="P9" s="311">
        <v>0</v>
      </c>
      <c r="Q9" s="311">
        <v>0</v>
      </c>
      <c r="R9" s="321"/>
      <c r="S9" s="168"/>
      <c r="T9" s="168"/>
      <c r="U9" s="321"/>
      <c r="V9" s="312">
        <f t="shared" ref="V9:V34" si="2">SUM(D9+M9+P9+S9)</f>
        <v>6</v>
      </c>
      <c r="W9" s="312">
        <f t="shared" ref="W9:W34" si="3">SUM(E9+N9+Q9+T9)</f>
        <v>22.89</v>
      </c>
      <c r="X9" s="5"/>
      <c r="Y9" s="323">
        <v>6</v>
      </c>
      <c r="Z9" s="323">
        <v>22.89</v>
      </c>
      <c r="AB9" s="313">
        <f t="shared" ref="AB9:AB34" si="4">V9-Y9</f>
        <v>0</v>
      </c>
      <c r="AC9" s="324">
        <f t="shared" ref="AC9:AC34" si="5">W9-Z9</f>
        <v>0</v>
      </c>
    </row>
    <row r="10" spans="1:32" s="3" customFormat="1" ht="14.5" x14ac:dyDescent="0.25">
      <c r="A10" s="87"/>
      <c r="B10" s="305">
        <v>2001</v>
      </c>
      <c r="C10" s="321"/>
      <c r="D10" s="311">
        <v>2</v>
      </c>
      <c r="E10" s="322">
        <v>5.25</v>
      </c>
      <c r="F10" s="321"/>
      <c r="G10" s="310">
        <v>0</v>
      </c>
      <c r="H10" s="310">
        <v>0</v>
      </c>
      <c r="I10" s="310">
        <v>0</v>
      </c>
      <c r="J10" s="310">
        <v>0</v>
      </c>
      <c r="K10" s="310">
        <v>0</v>
      </c>
      <c r="L10" s="310">
        <v>0</v>
      </c>
      <c r="M10" s="310">
        <f t="shared" si="0"/>
        <v>0</v>
      </c>
      <c r="N10" s="310">
        <f t="shared" si="1"/>
        <v>0</v>
      </c>
      <c r="O10" s="321"/>
      <c r="P10" s="311">
        <v>0</v>
      </c>
      <c r="Q10" s="311">
        <v>0</v>
      </c>
      <c r="R10" s="321"/>
      <c r="S10" s="168"/>
      <c r="T10" s="168"/>
      <c r="U10" s="321"/>
      <c r="V10" s="312">
        <f t="shared" si="2"/>
        <v>2</v>
      </c>
      <c r="W10" s="312">
        <f t="shared" si="3"/>
        <v>5.25</v>
      </c>
      <c r="X10" s="5"/>
      <c r="Y10" s="323">
        <v>2</v>
      </c>
      <c r="Z10" s="323">
        <v>5.25</v>
      </c>
      <c r="AB10" s="313">
        <f t="shared" si="4"/>
        <v>0</v>
      </c>
      <c r="AC10" s="314">
        <f t="shared" si="5"/>
        <v>0</v>
      </c>
    </row>
    <row r="11" spans="1:32" s="3" customFormat="1" ht="14.5" x14ac:dyDescent="0.25">
      <c r="A11" s="87"/>
      <c r="B11" s="305">
        <v>2002</v>
      </c>
      <c r="C11" s="321"/>
      <c r="D11" s="311">
        <v>25</v>
      </c>
      <c r="E11" s="322">
        <v>72.819999999999993</v>
      </c>
      <c r="F11" s="321"/>
      <c r="G11" s="310">
        <v>9</v>
      </c>
      <c r="H11" s="310">
        <v>324</v>
      </c>
      <c r="I11" s="310">
        <v>1</v>
      </c>
      <c r="J11" s="310">
        <v>262.14</v>
      </c>
      <c r="K11" s="310">
        <v>0</v>
      </c>
      <c r="L11" s="310">
        <v>0</v>
      </c>
      <c r="M11" s="310">
        <f t="shared" si="0"/>
        <v>10</v>
      </c>
      <c r="N11" s="310">
        <f t="shared" si="1"/>
        <v>586.14</v>
      </c>
      <c r="O11" s="321"/>
      <c r="P11" s="311">
        <v>0</v>
      </c>
      <c r="Q11" s="311">
        <v>0</v>
      </c>
      <c r="R11" s="321"/>
      <c r="S11" s="168"/>
      <c r="T11" s="168"/>
      <c r="U11" s="321"/>
      <c r="V11" s="312">
        <f t="shared" si="2"/>
        <v>35</v>
      </c>
      <c r="W11" s="312">
        <f t="shared" si="3"/>
        <v>658.96</v>
      </c>
      <c r="X11" s="5"/>
      <c r="Y11" s="323">
        <v>35</v>
      </c>
      <c r="Z11" s="323">
        <v>658.96</v>
      </c>
      <c r="AB11" s="313">
        <f t="shared" si="4"/>
        <v>0</v>
      </c>
      <c r="AC11" s="314">
        <f t="shared" si="5"/>
        <v>0</v>
      </c>
    </row>
    <row r="12" spans="1:32" s="3" customFormat="1" ht="14.5" x14ac:dyDescent="0.25">
      <c r="A12" s="87"/>
      <c r="B12" s="325">
        <v>2003</v>
      </c>
      <c r="C12" s="326"/>
      <c r="D12" s="310">
        <v>65</v>
      </c>
      <c r="E12" s="327">
        <v>364.93200000000002</v>
      </c>
      <c r="F12" s="326"/>
      <c r="G12" s="310">
        <v>17</v>
      </c>
      <c r="H12" s="310">
        <v>281.89999999999998</v>
      </c>
      <c r="I12" s="310">
        <v>1</v>
      </c>
      <c r="J12" s="310">
        <v>479.8</v>
      </c>
      <c r="K12" s="310">
        <v>0</v>
      </c>
      <c r="L12" s="310">
        <v>0</v>
      </c>
      <c r="M12" s="310">
        <f t="shared" si="0"/>
        <v>18</v>
      </c>
      <c r="N12" s="310">
        <f t="shared" si="1"/>
        <v>761.7</v>
      </c>
      <c r="O12" s="321"/>
      <c r="P12" s="311">
        <v>0</v>
      </c>
      <c r="Q12" s="311">
        <v>0</v>
      </c>
      <c r="R12" s="321"/>
      <c r="S12" s="168"/>
      <c r="T12" s="168"/>
      <c r="U12" s="321"/>
      <c r="V12" s="312">
        <f t="shared" si="2"/>
        <v>83</v>
      </c>
      <c r="W12" s="312">
        <f t="shared" si="3"/>
        <v>1126.6320000000001</v>
      </c>
      <c r="X12" s="5"/>
      <c r="Y12" s="323">
        <v>83</v>
      </c>
      <c r="Z12" s="323">
        <v>1126.6320000000001</v>
      </c>
      <c r="AB12" s="313">
        <f t="shared" si="4"/>
        <v>0</v>
      </c>
      <c r="AC12" s="314">
        <f t="shared" si="5"/>
        <v>0</v>
      </c>
    </row>
    <row r="13" spans="1:32" s="3" customFormat="1" ht="14.5" x14ac:dyDescent="0.25">
      <c r="A13" s="87"/>
      <c r="B13" s="305">
        <v>2004</v>
      </c>
      <c r="C13" s="321"/>
      <c r="D13" s="311">
        <v>253</v>
      </c>
      <c r="E13" s="322">
        <v>1529.8979999999999</v>
      </c>
      <c r="F13" s="321"/>
      <c r="G13" s="310">
        <v>42</v>
      </c>
      <c r="H13" s="310">
        <v>382.00599999999997</v>
      </c>
      <c r="I13" s="310">
        <v>2</v>
      </c>
      <c r="J13" s="310">
        <v>623.38499999999999</v>
      </c>
      <c r="K13" s="310">
        <v>0</v>
      </c>
      <c r="L13" s="310">
        <v>0</v>
      </c>
      <c r="M13" s="310">
        <f t="shared" si="0"/>
        <v>44</v>
      </c>
      <c r="N13" s="310">
        <f t="shared" si="1"/>
        <v>1005.391</v>
      </c>
      <c r="O13" s="321"/>
      <c r="P13" s="311">
        <v>0</v>
      </c>
      <c r="Q13" s="311">
        <v>0</v>
      </c>
      <c r="R13" s="321"/>
      <c r="S13" s="168"/>
      <c r="T13" s="168"/>
      <c r="U13" s="321"/>
      <c r="V13" s="312">
        <f t="shared" si="2"/>
        <v>297</v>
      </c>
      <c r="W13" s="312">
        <f t="shared" si="3"/>
        <v>2535.2889999999998</v>
      </c>
      <c r="X13" s="5"/>
      <c r="Y13" s="323">
        <v>297</v>
      </c>
      <c r="Z13" s="323">
        <v>2535.2889999999998</v>
      </c>
      <c r="AB13" s="313">
        <f t="shared" si="4"/>
        <v>0</v>
      </c>
      <c r="AC13" s="314">
        <f t="shared" si="5"/>
        <v>0</v>
      </c>
    </row>
    <row r="14" spans="1:32" s="107" customFormat="1" ht="14.5" x14ac:dyDescent="0.25">
      <c r="A14" s="106"/>
      <c r="B14" s="325">
        <v>2005</v>
      </c>
      <c r="C14" s="326"/>
      <c r="D14" s="310">
        <v>626</v>
      </c>
      <c r="E14" s="327">
        <v>4631.8689999999997</v>
      </c>
      <c r="F14" s="326"/>
      <c r="G14" s="310">
        <v>78</v>
      </c>
      <c r="H14" s="310">
        <v>1029.883</v>
      </c>
      <c r="I14" s="310">
        <v>16</v>
      </c>
      <c r="J14" s="310">
        <v>3923.08</v>
      </c>
      <c r="K14" s="310">
        <v>0</v>
      </c>
      <c r="L14" s="310">
        <v>0</v>
      </c>
      <c r="M14" s="310">
        <f t="shared" si="0"/>
        <v>94</v>
      </c>
      <c r="N14" s="310">
        <f t="shared" si="1"/>
        <v>4952.9629999999997</v>
      </c>
      <c r="O14" s="326"/>
      <c r="P14" s="310">
        <v>0</v>
      </c>
      <c r="Q14" s="310">
        <v>0</v>
      </c>
      <c r="R14" s="326"/>
      <c r="S14" s="168"/>
      <c r="T14" s="168"/>
      <c r="U14" s="326"/>
      <c r="V14" s="312">
        <f t="shared" si="2"/>
        <v>720</v>
      </c>
      <c r="W14" s="312">
        <f t="shared" si="3"/>
        <v>9584.8319999999985</v>
      </c>
      <c r="X14" s="281"/>
      <c r="Y14" s="323">
        <v>720</v>
      </c>
      <c r="Z14" s="323">
        <v>9584.8319999999985</v>
      </c>
      <c r="AB14" s="328">
        <f t="shared" si="4"/>
        <v>0</v>
      </c>
      <c r="AC14" s="329">
        <f t="shared" si="5"/>
        <v>0</v>
      </c>
    </row>
    <row r="15" spans="1:32" s="3" customFormat="1" ht="14.5" x14ac:dyDescent="0.25">
      <c r="A15" s="87"/>
      <c r="B15" s="325">
        <v>2006</v>
      </c>
      <c r="C15" s="326"/>
      <c r="D15" s="310">
        <v>747</v>
      </c>
      <c r="E15" s="327">
        <v>5335.4709999999995</v>
      </c>
      <c r="F15" s="326"/>
      <c r="G15" s="310">
        <v>105</v>
      </c>
      <c r="H15" s="310">
        <v>1881.529</v>
      </c>
      <c r="I15" s="310">
        <v>36</v>
      </c>
      <c r="J15" s="310">
        <v>11097.32</v>
      </c>
      <c r="K15" s="310">
        <v>0</v>
      </c>
      <c r="L15" s="310">
        <v>0</v>
      </c>
      <c r="M15" s="310">
        <f t="shared" si="0"/>
        <v>141</v>
      </c>
      <c r="N15" s="310">
        <f t="shared" si="1"/>
        <v>12978.849</v>
      </c>
      <c r="O15" s="326"/>
      <c r="P15" s="310">
        <v>0</v>
      </c>
      <c r="Q15" s="310">
        <v>0</v>
      </c>
      <c r="R15" s="326"/>
      <c r="S15" s="168"/>
      <c r="T15" s="168"/>
      <c r="U15" s="321"/>
      <c r="V15" s="312">
        <f t="shared" si="2"/>
        <v>888</v>
      </c>
      <c r="W15" s="312">
        <f t="shared" si="3"/>
        <v>18314.32</v>
      </c>
      <c r="X15" s="5"/>
      <c r="Y15" s="323">
        <v>888</v>
      </c>
      <c r="Z15" s="323">
        <v>18314.32</v>
      </c>
      <c r="AB15" s="313">
        <f t="shared" si="4"/>
        <v>0</v>
      </c>
      <c r="AC15" s="314">
        <f t="shared" si="5"/>
        <v>0</v>
      </c>
    </row>
    <row r="16" spans="1:32" s="3" customFormat="1" ht="14.5" x14ac:dyDescent="0.25">
      <c r="A16" s="87"/>
      <c r="B16" s="305">
        <v>2007</v>
      </c>
      <c r="C16" s="321"/>
      <c r="D16" s="311">
        <v>527</v>
      </c>
      <c r="E16" s="322">
        <v>3821.7510000000002</v>
      </c>
      <c r="F16" s="321"/>
      <c r="G16" s="310">
        <v>95</v>
      </c>
      <c r="H16" s="310">
        <v>2123.4459999999999</v>
      </c>
      <c r="I16" s="310">
        <v>26</v>
      </c>
      <c r="J16" s="310">
        <v>8352.9079999999994</v>
      </c>
      <c r="K16" s="310">
        <v>0</v>
      </c>
      <c r="L16" s="310">
        <v>0</v>
      </c>
      <c r="M16" s="310">
        <f t="shared" si="0"/>
        <v>121</v>
      </c>
      <c r="N16" s="310">
        <f t="shared" si="1"/>
        <v>10476.353999999999</v>
      </c>
      <c r="O16" s="321"/>
      <c r="P16" s="311">
        <v>0</v>
      </c>
      <c r="Q16" s="311">
        <v>0</v>
      </c>
      <c r="R16" s="321"/>
      <c r="S16" s="168"/>
      <c r="T16" s="168"/>
      <c r="U16" s="321"/>
      <c r="V16" s="312">
        <f t="shared" si="2"/>
        <v>648</v>
      </c>
      <c r="W16" s="312">
        <f t="shared" si="3"/>
        <v>14298.105</v>
      </c>
      <c r="X16" s="5"/>
      <c r="Y16" s="323">
        <v>648</v>
      </c>
      <c r="Z16" s="323">
        <v>14298.105</v>
      </c>
      <c r="AB16" s="313">
        <f t="shared" si="4"/>
        <v>0</v>
      </c>
      <c r="AC16" s="314">
        <f t="shared" si="5"/>
        <v>0</v>
      </c>
    </row>
    <row r="17" spans="1:41" s="3" customFormat="1" ht="14.5" x14ac:dyDescent="0.25">
      <c r="A17" s="87"/>
      <c r="B17" s="305">
        <v>2008</v>
      </c>
      <c r="C17" s="321"/>
      <c r="D17" s="311">
        <v>656</v>
      </c>
      <c r="E17" s="322">
        <v>4962.3649999999998</v>
      </c>
      <c r="F17" s="321"/>
      <c r="G17" s="310">
        <v>170</v>
      </c>
      <c r="H17" s="310">
        <v>3874.1970000000001</v>
      </c>
      <c r="I17" s="310">
        <v>44</v>
      </c>
      <c r="J17" s="310">
        <v>13247.054</v>
      </c>
      <c r="K17" s="310">
        <v>4</v>
      </c>
      <c r="L17" s="310">
        <v>6134.26</v>
      </c>
      <c r="M17" s="310">
        <f t="shared" si="0"/>
        <v>218</v>
      </c>
      <c r="N17" s="310">
        <f t="shared" si="1"/>
        <v>23255.510999999999</v>
      </c>
      <c r="O17" s="321"/>
      <c r="P17" s="311">
        <v>0</v>
      </c>
      <c r="Q17" s="311">
        <v>0</v>
      </c>
      <c r="R17" s="321"/>
      <c r="S17" s="168"/>
      <c r="T17" s="168"/>
      <c r="U17" s="321"/>
      <c r="V17" s="312">
        <f t="shared" si="2"/>
        <v>874</v>
      </c>
      <c r="W17" s="312">
        <f t="shared" si="3"/>
        <v>28217.875999999997</v>
      </c>
      <c r="X17" s="5"/>
      <c r="Y17" s="323">
        <v>874</v>
      </c>
      <c r="Z17" s="323">
        <v>28217.875999999997</v>
      </c>
      <c r="AB17" s="313">
        <f t="shared" si="4"/>
        <v>0</v>
      </c>
      <c r="AC17" s="314">
        <f t="shared" si="5"/>
        <v>0</v>
      </c>
    </row>
    <row r="18" spans="1:41" s="107" customFormat="1" ht="14.5" x14ac:dyDescent="0.25">
      <c r="A18" s="106"/>
      <c r="B18" s="325">
        <v>2009</v>
      </c>
      <c r="C18" s="326"/>
      <c r="D18" s="310">
        <v>1060</v>
      </c>
      <c r="E18" s="327">
        <v>8037.2340000000004</v>
      </c>
      <c r="F18" s="326"/>
      <c r="G18" s="310">
        <v>242</v>
      </c>
      <c r="H18" s="310">
        <v>6797.9930000000004</v>
      </c>
      <c r="I18" s="310">
        <v>88</v>
      </c>
      <c r="J18" s="310">
        <v>24235.758000000002</v>
      </c>
      <c r="K18" s="310">
        <v>9</v>
      </c>
      <c r="L18" s="310">
        <v>15298.59</v>
      </c>
      <c r="M18" s="310">
        <f t="shared" si="0"/>
        <v>339</v>
      </c>
      <c r="N18" s="310">
        <f t="shared" si="1"/>
        <v>46332.341</v>
      </c>
      <c r="O18" s="326"/>
      <c r="P18" s="310">
        <v>5</v>
      </c>
      <c r="Q18" s="310">
        <v>3370.56</v>
      </c>
      <c r="R18" s="326"/>
      <c r="S18" s="168"/>
      <c r="T18" s="168"/>
      <c r="U18" s="326"/>
      <c r="V18" s="312">
        <f t="shared" si="2"/>
        <v>1404</v>
      </c>
      <c r="W18" s="312">
        <f t="shared" si="3"/>
        <v>57740.134999999995</v>
      </c>
      <c r="X18" s="281"/>
      <c r="Y18" s="323">
        <v>1404</v>
      </c>
      <c r="Z18" s="323">
        <v>57740.134999999995</v>
      </c>
      <c r="AB18" s="328">
        <f t="shared" si="4"/>
        <v>0</v>
      </c>
      <c r="AC18" s="329">
        <f t="shared" si="5"/>
        <v>0</v>
      </c>
    </row>
    <row r="19" spans="1:41" s="3" customFormat="1" ht="14.5" x14ac:dyDescent="0.25">
      <c r="A19" s="87"/>
      <c r="B19" s="305">
        <v>2010</v>
      </c>
      <c r="C19" s="321"/>
      <c r="D19" s="311">
        <v>2137</v>
      </c>
      <c r="E19" s="322">
        <v>16481.919000000002</v>
      </c>
      <c r="F19" s="321"/>
      <c r="G19" s="310">
        <v>380</v>
      </c>
      <c r="H19" s="310">
        <v>12768.402</v>
      </c>
      <c r="I19" s="310">
        <v>154</v>
      </c>
      <c r="J19" s="310">
        <v>45624.906999999999</v>
      </c>
      <c r="K19" s="310">
        <v>12</v>
      </c>
      <c r="L19" s="310">
        <v>20986.6</v>
      </c>
      <c r="M19" s="310">
        <f t="shared" si="0"/>
        <v>546</v>
      </c>
      <c r="N19" s="310">
        <f t="shared" si="1"/>
        <v>79379.909</v>
      </c>
      <c r="O19" s="321"/>
      <c r="P19" s="311">
        <v>19</v>
      </c>
      <c r="Q19" s="311">
        <v>25187.34</v>
      </c>
      <c r="R19" s="321"/>
      <c r="S19" s="168"/>
      <c r="T19" s="168"/>
      <c r="U19" s="321"/>
      <c r="V19" s="312">
        <f t="shared" si="2"/>
        <v>2702</v>
      </c>
      <c r="W19" s="312">
        <f t="shared" si="3"/>
        <v>121049.16800000001</v>
      </c>
      <c r="X19" s="5"/>
      <c r="Y19" s="323">
        <v>2702</v>
      </c>
      <c r="Z19" s="323">
        <v>121049.16800000001</v>
      </c>
      <c r="AB19" s="313">
        <f t="shared" si="4"/>
        <v>0</v>
      </c>
      <c r="AC19" s="314">
        <f t="shared" si="5"/>
        <v>0</v>
      </c>
    </row>
    <row r="20" spans="1:41" s="3" customFormat="1" ht="14.5" x14ac:dyDescent="0.25">
      <c r="A20" s="87"/>
      <c r="B20" s="325">
        <v>2011</v>
      </c>
      <c r="C20" s="326"/>
      <c r="D20" s="310">
        <v>5099</v>
      </c>
      <c r="E20" s="327">
        <v>40543.47</v>
      </c>
      <c r="F20" s="326"/>
      <c r="G20" s="310">
        <v>829</v>
      </c>
      <c r="H20" s="310">
        <v>26655.920999999998</v>
      </c>
      <c r="I20" s="310">
        <v>443</v>
      </c>
      <c r="J20" s="310">
        <v>135676.65</v>
      </c>
      <c r="K20" s="310">
        <v>50</v>
      </c>
      <c r="L20" s="310">
        <v>106495.59299999999</v>
      </c>
      <c r="M20" s="310">
        <f t="shared" si="0"/>
        <v>1322</v>
      </c>
      <c r="N20" s="310">
        <f t="shared" si="1"/>
        <v>268828.16399999999</v>
      </c>
      <c r="O20" s="326"/>
      <c r="P20" s="310">
        <v>51</v>
      </c>
      <c r="Q20" s="310">
        <v>137618.951</v>
      </c>
      <c r="R20" s="326"/>
      <c r="S20" s="168"/>
      <c r="T20" s="168"/>
      <c r="U20" s="326"/>
      <c r="V20" s="312">
        <f t="shared" si="2"/>
        <v>6472</v>
      </c>
      <c r="W20" s="312">
        <f t="shared" si="3"/>
        <v>446990.58499999996</v>
      </c>
      <c r="X20" s="281"/>
      <c r="Y20" s="323">
        <v>6472</v>
      </c>
      <c r="Z20" s="323">
        <v>446990.58499999996</v>
      </c>
      <c r="AA20" s="107"/>
      <c r="AB20" s="328">
        <f t="shared" si="4"/>
        <v>0</v>
      </c>
      <c r="AC20" s="329">
        <f t="shared" si="5"/>
        <v>0</v>
      </c>
    </row>
    <row r="21" spans="1:41" s="3" customFormat="1" ht="14.5" x14ac:dyDescent="0.25">
      <c r="A21" s="87">
        <v>41640</v>
      </c>
      <c r="B21" s="305">
        <v>2012</v>
      </c>
      <c r="C21" s="321"/>
      <c r="D21" s="311">
        <v>5290</v>
      </c>
      <c r="E21" s="322">
        <v>42090.540999999997</v>
      </c>
      <c r="F21" s="321"/>
      <c r="G21" s="310">
        <v>639</v>
      </c>
      <c r="H21" s="310">
        <v>22885.776999999998</v>
      </c>
      <c r="I21" s="310">
        <v>425</v>
      </c>
      <c r="J21" s="310">
        <v>123615.47199999999</v>
      </c>
      <c r="K21" s="310">
        <v>47</v>
      </c>
      <c r="L21" s="310">
        <v>87882.441000000006</v>
      </c>
      <c r="M21" s="310">
        <f t="shared" si="0"/>
        <v>1111</v>
      </c>
      <c r="N21" s="310">
        <f t="shared" si="1"/>
        <v>234383.69</v>
      </c>
      <c r="O21" s="321"/>
      <c r="P21" s="311">
        <v>23</v>
      </c>
      <c r="Q21" s="311">
        <v>56793.803999999996</v>
      </c>
      <c r="R21" s="321"/>
      <c r="S21" s="168"/>
      <c r="T21" s="168"/>
      <c r="U21" s="321"/>
      <c r="V21" s="312">
        <f t="shared" si="2"/>
        <v>6424</v>
      </c>
      <c r="W21" s="312">
        <f t="shared" si="3"/>
        <v>333268.03500000003</v>
      </c>
      <c r="X21" s="5"/>
      <c r="Y21" s="323">
        <v>6424</v>
      </c>
      <c r="Z21" s="323">
        <v>333268.03500000003</v>
      </c>
      <c r="AB21" s="313">
        <f t="shared" si="4"/>
        <v>0</v>
      </c>
      <c r="AC21" s="314">
        <f t="shared" si="5"/>
        <v>0</v>
      </c>
    </row>
    <row r="22" spans="1:41" s="5" customFormat="1" ht="14.5" x14ac:dyDescent="0.25">
      <c r="A22" s="86"/>
      <c r="B22" s="305">
        <v>2013</v>
      </c>
      <c r="C22" s="321"/>
      <c r="D22" s="311">
        <v>5950</v>
      </c>
      <c r="E22" s="322">
        <v>46572.065999999999</v>
      </c>
      <c r="F22" s="321"/>
      <c r="G22" s="310">
        <v>281</v>
      </c>
      <c r="H22" s="310">
        <v>11453.664000000001</v>
      </c>
      <c r="I22" s="310">
        <v>233</v>
      </c>
      <c r="J22" s="310">
        <v>74992.531000000003</v>
      </c>
      <c r="K22" s="310">
        <v>26</v>
      </c>
      <c r="L22" s="310">
        <v>64412.160000000003</v>
      </c>
      <c r="M22" s="310">
        <f t="shared" si="0"/>
        <v>540</v>
      </c>
      <c r="N22" s="310">
        <f t="shared" si="1"/>
        <v>150858.35500000001</v>
      </c>
      <c r="O22" s="321"/>
      <c r="P22" s="311">
        <v>18</v>
      </c>
      <c r="Q22" s="311">
        <v>23162.1</v>
      </c>
      <c r="R22" s="321"/>
      <c r="S22" s="168"/>
      <c r="T22" s="168"/>
      <c r="U22" s="321"/>
      <c r="V22" s="312">
        <f t="shared" si="2"/>
        <v>6508</v>
      </c>
      <c r="W22" s="312">
        <f t="shared" si="3"/>
        <v>220592.52100000001</v>
      </c>
      <c r="Y22" s="323">
        <v>6508</v>
      </c>
      <c r="Z22" s="323">
        <v>220592.52100000001</v>
      </c>
      <c r="AB22" s="313">
        <f t="shared" si="4"/>
        <v>0</v>
      </c>
      <c r="AC22" s="314">
        <f t="shared" si="5"/>
        <v>0</v>
      </c>
    </row>
    <row r="23" spans="1:41" s="5" customFormat="1" ht="14.5" x14ac:dyDescent="0.25">
      <c r="A23" s="86"/>
      <c r="B23" s="305">
        <v>2014</v>
      </c>
      <c r="C23" s="321"/>
      <c r="D23" s="311">
        <v>6828</v>
      </c>
      <c r="E23" s="322">
        <v>54749.964</v>
      </c>
      <c r="F23" s="321"/>
      <c r="G23" s="310">
        <v>117</v>
      </c>
      <c r="H23" s="310">
        <v>4343.174</v>
      </c>
      <c r="I23" s="310">
        <v>104</v>
      </c>
      <c r="J23" s="310">
        <v>36123.718000000001</v>
      </c>
      <c r="K23" s="310">
        <v>10</v>
      </c>
      <c r="L23" s="310">
        <v>45163.02</v>
      </c>
      <c r="M23" s="310">
        <f t="shared" si="0"/>
        <v>231</v>
      </c>
      <c r="N23" s="310">
        <f t="shared" si="1"/>
        <v>85629.911999999997</v>
      </c>
      <c r="O23" s="321"/>
      <c r="P23" s="311">
        <v>8</v>
      </c>
      <c r="Q23" s="311">
        <v>63370.64</v>
      </c>
      <c r="R23" s="321"/>
      <c r="S23" s="168"/>
      <c r="T23" s="168"/>
      <c r="U23" s="321"/>
      <c r="V23" s="312">
        <f t="shared" si="2"/>
        <v>7067</v>
      </c>
      <c r="W23" s="312">
        <f t="shared" si="3"/>
        <v>203750.516</v>
      </c>
      <c r="Y23" s="323">
        <v>7067</v>
      </c>
      <c r="Z23" s="323">
        <v>203750.516</v>
      </c>
      <c r="AB23" s="313">
        <f t="shared" si="4"/>
        <v>0</v>
      </c>
      <c r="AC23" s="314">
        <f t="shared" si="5"/>
        <v>0</v>
      </c>
    </row>
    <row r="24" spans="1:41" s="107" customFormat="1" ht="14.5" x14ac:dyDescent="0.25">
      <c r="A24" s="106">
        <v>42005</v>
      </c>
      <c r="B24" s="325">
        <v>2015</v>
      </c>
      <c r="C24" s="306"/>
      <c r="D24" s="307">
        <v>12887</v>
      </c>
      <c r="E24" s="308">
        <v>101923.3</v>
      </c>
      <c r="F24" s="306"/>
      <c r="G24" s="309">
        <v>110</v>
      </c>
      <c r="H24" s="308">
        <v>3689.21</v>
      </c>
      <c r="I24" s="309">
        <v>86</v>
      </c>
      <c r="J24" s="308">
        <v>27254.1</v>
      </c>
      <c r="K24" s="309">
        <v>7</v>
      </c>
      <c r="L24" s="308">
        <v>21629.63</v>
      </c>
      <c r="M24" s="310">
        <f t="shared" si="0"/>
        <v>203</v>
      </c>
      <c r="N24" s="310">
        <f t="shared" si="1"/>
        <v>52572.94</v>
      </c>
      <c r="O24" s="306"/>
      <c r="P24" s="309">
        <v>8</v>
      </c>
      <c r="Q24" s="308">
        <v>41683.64</v>
      </c>
      <c r="R24" s="306"/>
      <c r="S24" s="168"/>
      <c r="T24" s="168"/>
      <c r="U24" s="306"/>
      <c r="V24" s="312">
        <f t="shared" si="2"/>
        <v>13098</v>
      </c>
      <c r="W24" s="312">
        <f t="shared" si="3"/>
        <v>196179.88</v>
      </c>
      <c r="X24" s="281"/>
      <c r="Y24" s="323">
        <v>13098</v>
      </c>
      <c r="Z24" s="323">
        <v>196179.88</v>
      </c>
      <c r="AB24" s="328">
        <f t="shared" si="4"/>
        <v>0</v>
      </c>
      <c r="AC24" s="329">
        <f t="shared" si="5"/>
        <v>0</v>
      </c>
    </row>
    <row r="25" spans="1:41" s="3" customFormat="1" ht="14.5" x14ac:dyDescent="0.25">
      <c r="A25" s="87">
        <v>42370</v>
      </c>
      <c r="B25" s="325">
        <v>2016</v>
      </c>
      <c r="C25" s="306"/>
      <c r="D25" s="307">
        <v>21914</v>
      </c>
      <c r="E25" s="308">
        <v>180288.37</v>
      </c>
      <c r="F25" s="306"/>
      <c r="G25" s="309">
        <v>212</v>
      </c>
      <c r="H25" s="308">
        <v>6528.23</v>
      </c>
      <c r="I25" s="309">
        <v>123</v>
      </c>
      <c r="J25" s="308">
        <v>42752.5</v>
      </c>
      <c r="K25" s="309">
        <v>18</v>
      </c>
      <c r="L25" s="308">
        <v>42479.69</v>
      </c>
      <c r="M25" s="310">
        <f t="shared" si="0"/>
        <v>353</v>
      </c>
      <c r="N25" s="310">
        <f t="shared" si="1"/>
        <v>91760.42</v>
      </c>
      <c r="O25" s="306"/>
      <c r="P25" s="309">
        <v>22</v>
      </c>
      <c r="Q25" s="308">
        <v>136223.31</v>
      </c>
      <c r="R25" s="306"/>
      <c r="S25" s="168"/>
      <c r="T25" s="168"/>
      <c r="U25" s="306"/>
      <c r="V25" s="312">
        <f t="shared" si="2"/>
        <v>22289</v>
      </c>
      <c r="W25" s="312">
        <f t="shared" si="3"/>
        <v>408272.1</v>
      </c>
      <c r="X25" s="5"/>
      <c r="Y25" s="323">
        <v>22289</v>
      </c>
      <c r="Z25" s="323">
        <v>408272.1</v>
      </c>
      <c r="AB25" s="313">
        <f t="shared" si="4"/>
        <v>0</v>
      </c>
      <c r="AC25" s="314">
        <f t="shared" si="5"/>
        <v>0</v>
      </c>
    </row>
    <row r="26" spans="1:41" s="3" customFormat="1" ht="14.5" x14ac:dyDescent="0.25">
      <c r="A26" s="87">
        <v>42736</v>
      </c>
      <c r="B26" s="305">
        <v>2017</v>
      </c>
      <c r="C26" s="306"/>
      <c r="D26" s="307">
        <v>18560</v>
      </c>
      <c r="E26" s="308">
        <v>158934.23499999999</v>
      </c>
      <c r="F26" s="306"/>
      <c r="G26" s="309">
        <v>282</v>
      </c>
      <c r="H26" s="308">
        <v>9749.65</v>
      </c>
      <c r="I26" s="309">
        <v>174</v>
      </c>
      <c r="J26" s="308">
        <v>65123.59</v>
      </c>
      <c r="K26" s="309">
        <v>22</v>
      </c>
      <c r="L26" s="308">
        <v>57718.49</v>
      </c>
      <c r="M26" s="310">
        <f t="shared" si="0"/>
        <v>478</v>
      </c>
      <c r="N26" s="310">
        <f t="shared" si="1"/>
        <v>132591.72999999998</v>
      </c>
      <c r="O26" s="306"/>
      <c r="P26" s="309">
        <v>8</v>
      </c>
      <c r="Q26" s="308">
        <v>60129.63</v>
      </c>
      <c r="R26" s="306"/>
      <c r="S26" s="168"/>
      <c r="T26" s="168"/>
      <c r="U26" s="306"/>
      <c r="V26" s="312">
        <f t="shared" si="2"/>
        <v>19046</v>
      </c>
      <c r="W26" s="312">
        <f t="shared" si="3"/>
        <v>351655.59499999997</v>
      </c>
      <c r="X26" s="5"/>
      <c r="Y26" s="323">
        <v>19046</v>
      </c>
      <c r="Z26" s="323">
        <v>351655.59499999997</v>
      </c>
      <c r="AB26" s="313">
        <f t="shared" si="4"/>
        <v>0</v>
      </c>
      <c r="AC26" s="314">
        <f t="shared" si="5"/>
        <v>0</v>
      </c>
    </row>
    <row r="27" spans="1:41" s="3" customFormat="1" ht="14.5" x14ac:dyDescent="0.25">
      <c r="A27" s="87">
        <v>42736</v>
      </c>
      <c r="B27" s="305">
        <v>2018</v>
      </c>
      <c r="C27" s="306"/>
      <c r="D27" s="307">
        <v>17184</v>
      </c>
      <c r="E27" s="308">
        <v>149474.98000000001</v>
      </c>
      <c r="F27" s="306"/>
      <c r="G27" s="309">
        <v>329</v>
      </c>
      <c r="H27" s="308">
        <v>10830.27</v>
      </c>
      <c r="I27" s="309">
        <v>203</v>
      </c>
      <c r="J27" s="308">
        <v>70258.75</v>
      </c>
      <c r="K27" s="309">
        <v>26</v>
      </c>
      <c r="L27" s="308">
        <v>56308.67</v>
      </c>
      <c r="M27" s="310">
        <f t="shared" si="0"/>
        <v>558</v>
      </c>
      <c r="N27" s="310">
        <f t="shared" si="1"/>
        <v>137397.69</v>
      </c>
      <c r="O27" s="306"/>
      <c r="P27" s="309">
        <v>4</v>
      </c>
      <c r="Q27" s="308">
        <v>43687.12</v>
      </c>
      <c r="R27" s="306"/>
      <c r="S27" s="168"/>
      <c r="T27" s="168"/>
      <c r="U27" s="306"/>
      <c r="V27" s="312">
        <f t="shared" si="2"/>
        <v>17746</v>
      </c>
      <c r="W27" s="312">
        <f t="shared" si="3"/>
        <v>330559.79000000004</v>
      </c>
      <c r="X27" s="5"/>
      <c r="Y27" s="323">
        <v>17746</v>
      </c>
      <c r="Z27" s="323">
        <v>330559.79000000004</v>
      </c>
      <c r="AB27" s="313">
        <f t="shared" si="4"/>
        <v>0</v>
      </c>
      <c r="AC27" s="314">
        <f t="shared" si="5"/>
        <v>0</v>
      </c>
    </row>
    <row r="28" spans="1:41" s="3" customFormat="1" ht="14.5" x14ac:dyDescent="0.25">
      <c r="A28" s="87">
        <v>42736</v>
      </c>
      <c r="B28" s="325">
        <v>2019</v>
      </c>
      <c r="C28" s="306"/>
      <c r="D28" s="307">
        <v>15864</v>
      </c>
      <c r="E28" s="308">
        <v>144163.18</v>
      </c>
      <c r="F28" s="306"/>
      <c r="G28" s="309">
        <v>332</v>
      </c>
      <c r="H28" s="308">
        <v>11123.16</v>
      </c>
      <c r="I28" s="309">
        <v>212</v>
      </c>
      <c r="J28" s="308">
        <v>79444.31</v>
      </c>
      <c r="K28" s="309">
        <v>40</v>
      </c>
      <c r="L28" s="308">
        <v>137163.85</v>
      </c>
      <c r="M28" s="310">
        <f t="shared" si="0"/>
        <v>584</v>
      </c>
      <c r="N28" s="310">
        <f t="shared" si="1"/>
        <v>227731.32</v>
      </c>
      <c r="O28" s="306"/>
      <c r="P28" s="309">
        <v>7</v>
      </c>
      <c r="Q28" s="308">
        <v>77950.13</v>
      </c>
      <c r="R28" s="306"/>
      <c r="S28" s="168"/>
      <c r="T28" s="168"/>
      <c r="U28" s="306"/>
      <c r="V28" s="312">
        <f t="shared" si="2"/>
        <v>16455</v>
      </c>
      <c r="W28" s="312">
        <f t="shared" si="3"/>
        <v>449844.63</v>
      </c>
      <c r="X28" s="5"/>
      <c r="Y28" s="323">
        <v>16455</v>
      </c>
      <c r="Z28" s="323">
        <v>449844.63</v>
      </c>
      <c r="AB28" s="313">
        <f t="shared" si="4"/>
        <v>0</v>
      </c>
      <c r="AC28" s="314">
        <f t="shared" si="5"/>
        <v>0</v>
      </c>
    </row>
    <row r="29" spans="1:41" s="3" customFormat="1" ht="14.5" x14ac:dyDescent="0.25">
      <c r="A29" s="87">
        <v>42736</v>
      </c>
      <c r="B29" s="305">
        <v>2020</v>
      </c>
      <c r="C29" s="306"/>
      <c r="D29" s="307">
        <v>6482</v>
      </c>
      <c r="E29" s="308">
        <v>59364.28</v>
      </c>
      <c r="F29" s="306"/>
      <c r="G29" s="309">
        <v>126</v>
      </c>
      <c r="H29" s="308">
        <v>3950.07</v>
      </c>
      <c r="I29" s="309">
        <v>57</v>
      </c>
      <c r="J29" s="308">
        <v>17747.099999999999</v>
      </c>
      <c r="K29" s="309">
        <v>5</v>
      </c>
      <c r="L29" s="308">
        <v>13813.63</v>
      </c>
      <c r="M29" s="310">
        <f t="shared" si="0"/>
        <v>188</v>
      </c>
      <c r="N29" s="310">
        <f t="shared" si="1"/>
        <v>35510.799999999996</v>
      </c>
      <c r="O29" s="306"/>
      <c r="P29" s="309">
        <v>6</v>
      </c>
      <c r="Q29" s="308">
        <v>45568.26</v>
      </c>
      <c r="R29" s="306"/>
      <c r="S29" s="168"/>
      <c r="T29" s="168"/>
      <c r="U29" s="306"/>
      <c r="V29" s="312">
        <f t="shared" si="2"/>
        <v>6676</v>
      </c>
      <c r="W29" s="312">
        <f t="shared" si="3"/>
        <v>140443.34</v>
      </c>
      <c r="X29" s="5"/>
      <c r="Y29" s="323">
        <v>6676</v>
      </c>
      <c r="Z29" s="323">
        <v>140443.34</v>
      </c>
      <c r="AB29" s="313">
        <f t="shared" si="4"/>
        <v>0</v>
      </c>
      <c r="AC29" s="314">
        <f t="shared" si="5"/>
        <v>0</v>
      </c>
      <c r="AE29"/>
      <c r="AF29" s="107"/>
      <c r="AG29" s="107"/>
      <c r="AH29" s="107"/>
      <c r="AI29" s="107"/>
      <c r="AJ29" s="107"/>
      <c r="AK29" s="107"/>
      <c r="AL29" s="107"/>
      <c r="AM29" s="107"/>
      <c r="AN29" s="107"/>
      <c r="AO29" s="107"/>
    </row>
    <row r="30" spans="1:41" s="3" customFormat="1" ht="14.5" x14ac:dyDescent="0.25">
      <c r="A30" s="87">
        <v>42736</v>
      </c>
      <c r="B30" s="305">
        <v>2021</v>
      </c>
      <c r="C30" s="306"/>
      <c r="D30" s="307">
        <v>15</v>
      </c>
      <c r="E30" s="308">
        <v>101.19</v>
      </c>
      <c r="F30" s="306"/>
      <c r="G30" s="309">
        <v>0</v>
      </c>
      <c r="H30" s="308">
        <v>0</v>
      </c>
      <c r="I30" s="309">
        <v>1</v>
      </c>
      <c r="J30" s="308">
        <v>192.76</v>
      </c>
      <c r="K30" s="309">
        <v>0</v>
      </c>
      <c r="L30" s="308">
        <v>0</v>
      </c>
      <c r="M30" s="310">
        <f t="shared" si="0"/>
        <v>1</v>
      </c>
      <c r="N30" s="310">
        <f t="shared" si="1"/>
        <v>192.76</v>
      </c>
      <c r="O30" s="306"/>
      <c r="P30" s="309">
        <v>0</v>
      </c>
      <c r="Q30" s="308">
        <v>0</v>
      </c>
      <c r="R30" s="306"/>
      <c r="S30" s="168"/>
      <c r="T30" s="168"/>
      <c r="U30" s="306"/>
      <c r="V30" s="312">
        <f t="shared" si="2"/>
        <v>16</v>
      </c>
      <c r="W30" s="312">
        <f t="shared" si="3"/>
        <v>293.95</v>
      </c>
      <c r="X30" s="5"/>
      <c r="Y30" s="287">
        <v>16</v>
      </c>
      <c r="Z30" s="287">
        <v>293.95</v>
      </c>
      <c r="AB30" s="313">
        <f t="shared" si="4"/>
        <v>0</v>
      </c>
      <c r="AC30" s="314">
        <f t="shared" si="5"/>
        <v>0</v>
      </c>
      <c r="AE30" s="411"/>
      <c r="AF30" s="107"/>
      <c r="AG30" s="107"/>
      <c r="AH30" s="107"/>
      <c r="AI30" s="107"/>
      <c r="AJ30" s="107"/>
      <c r="AK30" s="107"/>
      <c r="AL30" s="107"/>
      <c r="AM30" s="107"/>
      <c r="AN30" s="107"/>
      <c r="AO30" s="107"/>
    </row>
    <row r="31" spans="1:41" s="3" customFormat="1" ht="14.5" x14ac:dyDescent="0.25">
      <c r="A31" s="87">
        <v>42736</v>
      </c>
      <c r="B31" s="305">
        <v>2022</v>
      </c>
      <c r="C31" s="306"/>
      <c r="D31" s="307">
        <v>1</v>
      </c>
      <c r="E31" s="308">
        <v>5.19</v>
      </c>
      <c r="F31" s="306"/>
      <c r="G31" s="309">
        <v>0</v>
      </c>
      <c r="H31" s="308">
        <v>0</v>
      </c>
      <c r="I31" s="309">
        <v>0</v>
      </c>
      <c r="J31" s="308">
        <v>0</v>
      </c>
      <c r="K31" s="309">
        <v>0</v>
      </c>
      <c r="L31" s="308">
        <v>0</v>
      </c>
      <c r="M31" s="310">
        <f t="shared" si="0"/>
        <v>0</v>
      </c>
      <c r="N31" s="310">
        <f t="shared" si="1"/>
        <v>0</v>
      </c>
      <c r="O31" s="306"/>
      <c r="P31" s="309">
        <v>0</v>
      </c>
      <c r="Q31" s="308">
        <v>0</v>
      </c>
      <c r="R31" s="306"/>
      <c r="S31" s="168"/>
      <c r="T31" s="168"/>
      <c r="U31" s="306"/>
      <c r="V31" s="312">
        <f t="shared" si="2"/>
        <v>1</v>
      </c>
      <c r="W31" s="312">
        <f t="shared" si="3"/>
        <v>5.19</v>
      </c>
      <c r="X31" s="5"/>
      <c r="Y31" s="287">
        <v>1</v>
      </c>
      <c r="Z31" s="287">
        <v>5.19</v>
      </c>
      <c r="AB31" s="313">
        <f t="shared" si="4"/>
        <v>0</v>
      </c>
      <c r="AC31" s="314">
        <f t="shared" si="5"/>
        <v>0</v>
      </c>
      <c r="AE31" s="107"/>
      <c r="AF31" s="107"/>
      <c r="AG31" s="107"/>
      <c r="AH31" s="107"/>
      <c r="AI31" s="107"/>
      <c r="AJ31" s="107"/>
      <c r="AK31" s="107"/>
      <c r="AL31" s="107"/>
      <c r="AM31" s="107"/>
      <c r="AN31" s="107"/>
      <c r="AO31" s="107"/>
    </row>
    <row r="32" spans="1:41" s="3" customFormat="1" ht="14.5" x14ac:dyDescent="0.25">
      <c r="A32" s="87">
        <v>42736</v>
      </c>
      <c r="B32" s="305">
        <v>2023</v>
      </c>
      <c r="C32" s="306"/>
      <c r="D32" s="307">
        <v>0</v>
      </c>
      <c r="E32" s="308">
        <v>0</v>
      </c>
      <c r="F32" s="306"/>
      <c r="G32" s="309">
        <v>0</v>
      </c>
      <c r="H32" s="308">
        <v>0</v>
      </c>
      <c r="I32" s="309">
        <v>0</v>
      </c>
      <c r="J32" s="308">
        <v>0</v>
      </c>
      <c r="K32" s="309">
        <v>0</v>
      </c>
      <c r="L32" s="308">
        <v>0</v>
      </c>
      <c r="M32" s="310">
        <f t="shared" ref="M32:M33" si="6">SUM(G32+I32+K32)</f>
        <v>0</v>
      </c>
      <c r="N32" s="310">
        <f t="shared" ref="N32:N33" si="7">SUM(H32+J32+L32)</f>
        <v>0</v>
      </c>
      <c r="O32" s="306"/>
      <c r="P32" s="309">
        <v>0</v>
      </c>
      <c r="Q32" s="308">
        <v>0</v>
      </c>
      <c r="R32" s="306"/>
      <c r="S32" s="168"/>
      <c r="T32" s="168"/>
      <c r="U32" s="306"/>
      <c r="V32" s="312">
        <f t="shared" ref="V32:V33" si="8">SUM(D32+M32+P32+S32)</f>
        <v>0</v>
      </c>
      <c r="W32" s="312">
        <f t="shared" ref="W32:W33" si="9">SUM(E32+N32+Q32+T32)</f>
        <v>0</v>
      </c>
      <c r="X32" s="5"/>
      <c r="Y32" s="287">
        <v>0</v>
      </c>
      <c r="Z32" s="287">
        <v>0</v>
      </c>
      <c r="AB32" s="313">
        <f t="shared" ref="AB32:AB33" si="10">V32-Y32</f>
        <v>0</v>
      </c>
      <c r="AC32" s="314">
        <f t="shared" ref="AC32:AC33" si="11">W32-Z32</f>
        <v>0</v>
      </c>
      <c r="AE32" s="107"/>
      <c r="AF32" s="107"/>
      <c r="AG32" s="107"/>
      <c r="AH32" s="107"/>
      <c r="AI32" s="107"/>
      <c r="AJ32" s="107"/>
      <c r="AK32" s="107"/>
      <c r="AL32" s="107"/>
      <c r="AM32" s="107"/>
      <c r="AN32" s="107"/>
      <c r="AO32" s="107"/>
    </row>
    <row r="33" spans="1:41" s="3" customFormat="1" ht="14.5" x14ac:dyDescent="0.25">
      <c r="A33" s="87">
        <v>42736</v>
      </c>
      <c r="B33" s="305">
        <v>2024</v>
      </c>
      <c r="C33" s="306"/>
      <c r="D33" s="307">
        <v>0</v>
      </c>
      <c r="E33" s="308">
        <v>0</v>
      </c>
      <c r="F33" s="306"/>
      <c r="G33" s="309">
        <v>0</v>
      </c>
      <c r="H33" s="308">
        <v>0</v>
      </c>
      <c r="I33" s="309">
        <v>0</v>
      </c>
      <c r="J33" s="308">
        <v>0</v>
      </c>
      <c r="K33" s="309">
        <v>0</v>
      </c>
      <c r="L33" s="308">
        <v>0</v>
      </c>
      <c r="M33" s="310">
        <f t="shared" si="6"/>
        <v>0</v>
      </c>
      <c r="N33" s="310">
        <f t="shared" si="7"/>
        <v>0</v>
      </c>
      <c r="O33" s="306"/>
      <c r="P33" s="309">
        <v>0</v>
      </c>
      <c r="Q33" s="308">
        <v>0</v>
      </c>
      <c r="R33" s="306"/>
      <c r="S33" s="168"/>
      <c r="T33" s="168"/>
      <c r="U33" s="306"/>
      <c r="V33" s="312">
        <f t="shared" si="8"/>
        <v>0</v>
      </c>
      <c r="W33" s="312">
        <f t="shared" si="9"/>
        <v>0</v>
      </c>
      <c r="X33" s="5"/>
      <c r="Y33" s="287">
        <v>0</v>
      </c>
      <c r="Z33" s="287">
        <v>0</v>
      </c>
      <c r="AB33" s="313">
        <f t="shared" si="10"/>
        <v>0</v>
      </c>
      <c r="AC33" s="314">
        <f t="shared" si="11"/>
        <v>0</v>
      </c>
      <c r="AE33" s="107"/>
      <c r="AF33" s="107"/>
      <c r="AG33" s="107"/>
      <c r="AH33" s="107"/>
      <c r="AI33" s="107"/>
      <c r="AJ33" s="107"/>
      <c r="AK33" s="107"/>
      <c r="AL33" s="107"/>
      <c r="AM33" s="107"/>
      <c r="AN33" s="107"/>
      <c r="AO33" s="107"/>
    </row>
    <row r="34" spans="1:41" s="3" customFormat="1" ht="14.5" x14ac:dyDescent="0.25">
      <c r="A34" s="87">
        <v>42736</v>
      </c>
      <c r="B34" s="305">
        <v>2025</v>
      </c>
      <c r="C34" s="306"/>
      <c r="D34" s="307">
        <v>0</v>
      </c>
      <c r="E34" s="308">
        <v>0</v>
      </c>
      <c r="F34" s="306"/>
      <c r="G34" s="309">
        <v>0</v>
      </c>
      <c r="H34" s="308">
        <v>0</v>
      </c>
      <c r="I34" s="309">
        <v>0</v>
      </c>
      <c r="J34" s="308">
        <v>0</v>
      </c>
      <c r="K34" s="309">
        <v>0</v>
      </c>
      <c r="L34" s="308">
        <v>0</v>
      </c>
      <c r="M34" s="310">
        <f t="shared" si="0"/>
        <v>0</v>
      </c>
      <c r="N34" s="310">
        <f t="shared" si="1"/>
        <v>0</v>
      </c>
      <c r="O34" s="306"/>
      <c r="P34" s="309">
        <v>0</v>
      </c>
      <c r="Q34" s="308">
        <v>0</v>
      </c>
      <c r="R34" s="306"/>
      <c r="S34" s="168"/>
      <c r="T34" s="168"/>
      <c r="U34" s="306"/>
      <c r="V34" s="312">
        <f t="shared" si="2"/>
        <v>0</v>
      </c>
      <c r="W34" s="312">
        <f t="shared" si="3"/>
        <v>0</v>
      </c>
      <c r="X34" s="5"/>
      <c r="Y34" s="287">
        <v>0</v>
      </c>
      <c r="Z34" s="287">
        <v>0</v>
      </c>
      <c r="AB34" s="313">
        <f t="shared" si="4"/>
        <v>0</v>
      </c>
      <c r="AC34" s="314">
        <f t="shared" si="5"/>
        <v>0</v>
      </c>
      <c r="AE34" s="107"/>
      <c r="AF34" s="107"/>
      <c r="AG34" s="107"/>
      <c r="AH34" s="107"/>
      <c r="AI34" s="107"/>
      <c r="AJ34" s="107"/>
      <c r="AK34" s="107"/>
      <c r="AL34" s="107"/>
      <c r="AM34" s="107"/>
      <c r="AN34" s="107"/>
      <c r="AO34" s="107"/>
    </row>
    <row r="35" spans="1:41" s="107" customFormat="1" ht="5.4" customHeight="1" x14ac:dyDescent="0.25">
      <c r="A35" s="106"/>
      <c r="B35" s="6"/>
      <c r="C35" s="44"/>
      <c r="D35" s="44"/>
      <c r="E35" s="44"/>
      <c r="F35" s="44"/>
      <c r="G35" s="44"/>
      <c r="H35" s="44"/>
      <c r="I35" s="44"/>
      <c r="J35" s="44"/>
      <c r="K35" s="44"/>
      <c r="L35" s="44"/>
      <c r="M35" s="44"/>
      <c r="N35" s="44"/>
      <c r="O35" s="44"/>
      <c r="P35" s="44"/>
      <c r="Q35" s="44"/>
      <c r="R35" s="44"/>
      <c r="S35" s="44"/>
      <c r="T35" s="44"/>
      <c r="U35" s="44"/>
      <c r="V35" s="44"/>
      <c r="W35" s="385"/>
      <c r="X35" s="281"/>
      <c r="Y35" s="51"/>
      <c r="Z35" s="51"/>
      <c r="AB35" s="44"/>
      <c r="AC35" s="44"/>
    </row>
    <row r="36" spans="1:41" s="200" customFormat="1" ht="14.5" x14ac:dyDescent="0.25">
      <c r="A36" s="315"/>
      <c r="B36" s="330" t="s">
        <v>309</v>
      </c>
      <c r="C36" s="199"/>
      <c r="D36" s="331">
        <f>SUM(D9:D34)</f>
        <v>122176</v>
      </c>
      <c r="E36" s="331">
        <f>SUM(E9:E34)</f>
        <v>1023466.1249999998</v>
      </c>
      <c r="F36" s="199"/>
      <c r="G36" s="332">
        <f t="shared" ref="G36:N36" si="12">SUM(G9:G34)</f>
        <v>4397</v>
      </c>
      <c r="H36" s="332">
        <f t="shared" si="12"/>
        <v>140683.522</v>
      </c>
      <c r="I36" s="332">
        <f t="shared" si="12"/>
        <v>2429</v>
      </c>
      <c r="J36" s="332">
        <f t="shared" si="12"/>
        <v>781027.83299999998</v>
      </c>
      <c r="K36" s="332">
        <f t="shared" si="12"/>
        <v>276</v>
      </c>
      <c r="L36" s="332">
        <f t="shared" si="12"/>
        <v>675486.62399999995</v>
      </c>
      <c r="M36" s="331">
        <f t="shared" si="12"/>
        <v>7102</v>
      </c>
      <c r="N36" s="331">
        <f t="shared" si="12"/>
        <v>1597197.9789999998</v>
      </c>
      <c r="O36" s="199"/>
      <c r="P36" s="331">
        <f>SUM(P9:P34)</f>
        <v>179</v>
      </c>
      <c r="Q36" s="331">
        <f>SUM(Q9:Q34)</f>
        <v>714745.48499999999</v>
      </c>
      <c r="R36" s="199"/>
      <c r="S36" s="333"/>
      <c r="T36" s="333"/>
      <c r="U36" s="199"/>
      <c r="V36" s="331">
        <f>SUM(V9:V34)</f>
        <v>129457</v>
      </c>
      <c r="W36" s="331">
        <f>SUM(W9:W34)</f>
        <v>3335409.5890000002</v>
      </c>
      <c r="X36" s="8"/>
      <c r="Y36" s="380">
        <f>SUM(Y9:Y34)</f>
        <v>129457</v>
      </c>
      <c r="Z36" s="380">
        <f>SUM(Z9:Z34)</f>
        <v>3335409.5890000002</v>
      </c>
      <c r="AB36" s="378">
        <f>SUM(AB9:AB34)</f>
        <v>0</v>
      </c>
      <c r="AC36" s="378">
        <f>SUM(AC9:AC34)</f>
        <v>0</v>
      </c>
      <c r="AE36" s="48"/>
      <c r="AF36" s="48"/>
      <c r="AG36" s="48"/>
      <c r="AH36" s="48"/>
      <c r="AI36" s="48"/>
      <c r="AJ36" s="48"/>
      <c r="AK36" s="48"/>
      <c r="AL36" s="48"/>
      <c r="AM36" s="48"/>
      <c r="AN36" s="48"/>
      <c r="AO36" s="48"/>
    </row>
    <row r="37" spans="1:41" s="48" customFormat="1" ht="6.65" customHeight="1" x14ac:dyDescent="0.25">
      <c r="A37" s="317"/>
      <c r="B37" s="398"/>
      <c r="C37" s="199"/>
      <c r="D37" s="335"/>
      <c r="E37" s="335"/>
      <c r="F37" s="199"/>
      <c r="G37" s="335"/>
      <c r="H37" s="335"/>
      <c r="I37" s="335"/>
      <c r="J37" s="335"/>
      <c r="K37" s="335"/>
      <c r="L37" s="335"/>
      <c r="M37" s="335"/>
      <c r="N37" s="335"/>
      <c r="O37" s="199"/>
      <c r="P37" s="335"/>
      <c r="Q37" s="335"/>
      <c r="R37" s="199"/>
      <c r="S37" s="335"/>
      <c r="T37" s="335"/>
      <c r="U37" s="199"/>
      <c r="V37" s="335"/>
      <c r="W37" s="335"/>
      <c r="X37" s="318"/>
      <c r="Y37" s="399"/>
      <c r="Z37" s="399"/>
      <c r="AB37" s="400"/>
      <c r="AC37" s="400"/>
    </row>
    <row r="38" spans="1:41" s="48" customFormat="1" ht="14.5" x14ac:dyDescent="0.25">
      <c r="A38" s="317"/>
      <c r="B38" s="398"/>
      <c r="C38" s="199"/>
      <c r="D38" s="508" t="s">
        <v>351</v>
      </c>
      <c r="E38" s="508"/>
      <c r="F38" s="508"/>
      <c r="G38" s="508"/>
      <c r="H38" s="508"/>
      <c r="I38" s="508"/>
      <c r="J38" s="508"/>
      <c r="K38" s="508"/>
      <c r="L38" s="508"/>
      <c r="M38" s="508"/>
      <c r="N38" s="508"/>
      <c r="O38" s="508"/>
      <c r="P38" s="508"/>
      <c r="Q38" s="508"/>
      <c r="R38" s="508"/>
      <c r="S38" s="508"/>
      <c r="T38" s="508"/>
      <c r="U38" s="199"/>
      <c r="V38" s="335"/>
      <c r="W38" s="335"/>
      <c r="X38" s="318"/>
      <c r="Y38" s="399"/>
      <c r="Z38" s="399"/>
      <c r="AB38" s="400"/>
      <c r="AC38" s="400"/>
      <c r="AE38" s="409"/>
      <c r="AF38" s="410"/>
    </row>
    <row r="39" spans="1:41" s="48" customFormat="1" ht="14.5" x14ac:dyDescent="0.25">
      <c r="A39" s="317"/>
      <c r="B39" s="398"/>
      <c r="C39" s="199"/>
      <c r="D39" s="508" t="s">
        <v>352</v>
      </c>
      <c r="E39" s="508"/>
      <c r="F39" s="508"/>
      <c r="G39" s="508"/>
      <c r="H39" s="508"/>
      <c r="I39" s="508"/>
      <c r="J39" s="508"/>
      <c r="K39" s="508"/>
      <c r="L39" s="508"/>
      <c r="M39" s="508"/>
      <c r="N39" s="508"/>
      <c r="O39" s="508"/>
      <c r="P39" s="508"/>
      <c r="Q39" s="508"/>
      <c r="R39" s="508"/>
      <c r="S39" s="508"/>
      <c r="T39" s="508"/>
      <c r="U39" s="199"/>
      <c r="V39" s="335"/>
      <c r="W39" s="335"/>
      <c r="X39" s="318"/>
      <c r="Y39" s="399"/>
      <c r="Z39" s="399"/>
      <c r="AB39" s="400"/>
      <c r="AC39" s="400"/>
      <c r="AE39" s="409"/>
      <c r="AF39" s="410"/>
    </row>
    <row r="40" spans="1:41" s="3" customFormat="1" x14ac:dyDescent="0.25">
      <c r="A40" s="87"/>
      <c r="B40" s="334" t="s">
        <v>310</v>
      </c>
      <c r="C40" s="44"/>
      <c r="D40" s="44"/>
      <c r="E40" s="223"/>
      <c r="F40" s="44"/>
      <c r="G40" s="44"/>
      <c r="H40" s="44"/>
      <c r="I40" s="44"/>
      <c r="J40" s="44"/>
      <c r="K40" s="44"/>
      <c r="L40" s="44"/>
      <c r="M40" s="44"/>
      <c r="N40" s="44"/>
      <c r="O40" s="44"/>
      <c r="P40" s="44"/>
      <c r="Q40" s="44"/>
      <c r="R40" s="44"/>
      <c r="S40" s="44"/>
      <c r="T40" s="44"/>
      <c r="U40" s="44"/>
      <c r="V40" s="44"/>
      <c r="W40" s="44"/>
      <c r="X40" s="107"/>
      <c r="Y40" s="260"/>
      <c r="Z40" s="260"/>
      <c r="AA40" s="107"/>
      <c r="AB40" s="44"/>
      <c r="AC40" s="44"/>
    </row>
    <row r="41" spans="1:41" s="3" customFormat="1" ht="14.5" x14ac:dyDescent="0.25">
      <c r="A41" s="87"/>
      <c r="B41" s="134">
        <v>2015</v>
      </c>
      <c r="C41" s="321"/>
      <c r="D41" s="310">
        <v>0</v>
      </c>
      <c r="E41" s="310">
        <v>0</v>
      </c>
      <c r="F41" s="321">
        <v>0</v>
      </c>
      <c r="G41" s="311">
        <v>0</v>
      </c>
      <c r="H41" s="311">
        <v>0</v>
      </c>
      <c r="I41" s="311">
        <v>0</v>
      </c>
      <c r="J41" s="311">
        <v>0</v>
      </c>
      <c r="K41" s="311">
        <v>0</v>
      </c>
      <c r="L41" s="311">
        <v>0</v>
      </c>
      <c r="M41" s="310">
        <f t="shared" ref="M41:M51" si="13">SUM(G41+I41+K41)</f>
        <v>0</v>
      </c>
      <c r="N41" s="310">
        <f t="shared" ref="N41:N51" si="14">SUM(H41+J41+L41)</f>
        <v>0</v>
      </c>
      <c r="O41" s="321"/>
      <c r="P41" s="311">
        <v>0</v>
      </c>
      <c r="Q41" s="311">
        <v>0</v>
      </c>
      <c r="R41" s="321"/>
      <c r="S41" s="311">
        <v>0</v>
      </c>
      <c r="T41" s="311">
        <v>0</v>
      </c>
      <c r="U41" s="321"/>
      <c r="V41" s="284">
        <f t="shared" ref="V41:V51" si="15">SUM(D41+M41+P41+S41)</f>
        <v>0</v>
      </c>
      <c r="W41" s="384">
        <f t="shared" ref="W41:W51" si="16">SUM(E41+N41+Q41+T41)</f>
        <v>0</v>
      </c>
      <c r="Y41" s="461">
        <v>0</v>
      </c>
      <c r="Z41" s="462">
        <v>0</v>
      </c>
      <c r="AB41" s="313">
        <f t="shared" ref="AB41:AB51" si="17">V41-Y41</f>
        <v>0</v>
      </c>
      <c r="AC41" s="324">
        <f t="shared" ref="AC41:AC51" si="18">W41-Z41</f>
        <v>0</v>
      </c>
    </row>
    <row r="42" spans="1:41" s="3" customFormat="1" ht="14.5" x14ac:dyDescent="0.25">
      <c r="A42" s="87"/>
      <c r="B42" s="134">
        <v>2016</v>
      </c>
      <c r="C42" s="321"/>
      <c r="D42" s="310">
        <v>6</v>
      </c>
      <c r="E42" s="310">
        <v>45.16</v>
      </c>
      <c r="F42" s="321">
        <v>0</v>
      </c>
      <c r="G42" s="311">
        <v>0</v>
      </c>
      <c r="H42" s="311">
        <v>0</v>
      </c>
      <c r="I42" s="311">
        <v>0</v>
      </c>
      <c r="J42" s="311">
        <v>0</v>
      </c>
      <c r="K42" s="311">
        <v>0</v>
      </c>
      <c r="L42" s="311">
        <v>0</v>
      </c>
      <c r="M42" s="310">
        <f t="shared" si="13"/>
        <v>0</v>
      </c>
      <c r="N42" s="310">
        <f t="shared" si="14"/>
        <v>0</v>
      </c>
      <c r="O42" s="321"/>
      <c r="P42" s="311">
        <v>0</v>
      </c>
      <c r="Q42" s="311">
        <v>0</v>
      </c>
      <c r="R42" s="321"/>
      <c r="S42" s="311">
        <v>0</v>
      </c>
      <c r="T42" s="311">
        <v>0</v>
      </c>
      <c r="U42" s="321"/>
      <c r="V42" s="284">
        <f t="shared" si="15"/>
        <v>6</v>
      </c>
      <c r="W42" s="384">
        <f t="shared" si="16"/>
        <v>45.16</v>
      </c>
      <c r="Y42" s="461">
        <v>6</v>
      </c>
      <c r="Z42" s="462">
        <v>45.16</v>
      </c>
      <c r="AB42" s="313">
        <f t="shared" si="17"/>
        <v>0</v>
      </c>
      <c r="AC42" s="324">
        <f t="shared" si="18"/>
        <v>0</v>
      </c>
    </row>
    <row r="43" spans="1:41" s="3" customFormat="1" ht="14.5" x14ac:dyDescent="0.25">
      <c r="A43" s="87"/>
      <c r="B43" s="134">
        <v>2017</v>
      </c>
      <c r="C43" s="321">
        <v>5</v>
      </c>
      <c r="D43" s="310">
        <v>5</v>
      </c>
      <c r="E43" s="310">
        <v>67.989999999999995</v>
      </c>
      <c r="F43" s="321">
        <v>0</v>
      </c>
      <c r="G43" s="311">
        <v>0</v>
      </c>
      <c r="H43" s="311">
        <v>0</v>
      </c>
      <c r="I43" s="311">
        <v>0</v>
      </c>
      <c r="J43" s="311">
        <v>0</v>
      </c>
      <c r="K43" s="311">
        <v>0</v>
      </c>
      <c r="L43" s="311">
        <v>0</v>
      </c>
      <c r="M43" s="310">
        <f t="shared" si="13"/>
        <v>0</v>
      </c>
      <c r="N43" s="310">
        <f t="shared" si="14"/>
        <v>0</v>
      </c>
      <c r="O43" s="321"/>
      <c r="P43" s="311">
        <v>0</v>
      </c>
      <c r="Q43" s="311">
        <v>0</v>
      </c>
      <c r="R43" s="321"/>
      <c r="S43" s="311">
        <v>0</v>
      </c>
      <c r="T43" s="311">
        <v>0</v>
      </c>
      <c r="U43" s="321"/>
      <c r="V43" s="284">
        <f t="shared" si="15"/>
        <v>5</v>
      </c>
      <c r="W43" s="384">
        <f t="shared" si="16"/>
        <v>67.989999999999995</v>
      </c>
      <c r="Y43" s="461">
        <v>5</v>
      </c>
      <c r="Z43" s="462">
        <v>67.989999999999995</v>
      </c>
      <c r="AB43" s="313">
        <f t="shared" si="17"/>
        <v>0</v>
      </c>
      <c r="AC43" s="324">
        <f t="shared" si="18"/>
        <v>0</v>
      </c>
    </row>
    <row r="44" spans="1:41" s="3" customFormat="1" ht="14.5" x14ac:dyDescent="0.25">
      <c r="A44" s="87"/>
      <c r="B44" s="134">
        <v>2018</v>
      </c>
      <c r="C44" s="321"/>
      <c r="D44" s="310">
        <v>72</v>
      </c>
      <c r="E44" s="310">
        <v>919.84</v>
      </c>
      <c r="F44" s="321">
        <v>0</v>
      </c>
      <c r="G44" s="311">
        <v>0</v>
      </c>
      <c r="H44" s="311">
        <v>0</v>
      </c>
      <c r="I44" s="311">
        <v>0</v>
      </c>
      <c r="J44" s="311">
        <v>0</v>
      </c>
      <c r="K44" s="311">
        <v>0</v>
      </c>
      <c r="L44" s="311">
        <v>0</v>
      </c>
      <c r="M44" s="310">
        <f t="shared" si="13"/>
        <v>0</v>
      </c>
      <c r="N44" s="310">
        <f t="shared" si="14"/>
        <v>0</v>
      </c>
      <c r="O44" s="321"/>
      <c r="P44" s="311">
        <v>1</v>
      </c>
      <c r="Q44" s="311">
        <v>232.56</v>
      </c>
      <c r="R44" s="321"/>
      <c r="S44" s="311">
        <v>0</v>
      </c>
      <c r="T44" s="311">
        <v>0</v>
      </c>
      <c r="U44" s="321"/>
      <c r="V44" s="284">
        <f t="shared" si="15"/>
        <v>73</v>
      </c>
      <c r="W44" s="384">
        <f t="shared" si="16"/>
        <v>1152.4000000000001</v>
      </c>
      <c r="Y44" s="461">
        <v>73</v>
      </c>
      <c r="Z44" s="462">
        <v>1152.4000000000001</v>
      </c>
      <c r="AB44" s="313">
        <f t="shared" si="17"/>
        <v>0</v>
      </c>
      <c r="AC44" s="324">
        <f t="shared" si="18"/>
        <v>0</v>
      </c>
    </row>
    <row r="45" spans="1:41" s="3" customFormat="1" ht="14.5" x14ac:dyDescent="0.25">
      <c r="A45" s="87"/>
      <c r="B45" s="134">
        <v>2019</v>
      </c>
      <c r="C45" s="321"/>
      <c r="D45" s="310">
        <v>35</v>
      </c>
      <c r="E45" s="310">
        <v>323.20999999999998</v>
      </c>
      <c r="F45" s="321">
        <v>0</v>
      </c>
      <c r="G45" s="311">
        <v>2</v>
      </c>
      <c r="H45" s="311">
        <v>119.34</v>
      </c>
      <c r="I45" s="311">
        <v>7</v>
      </c>
      <c r="J45" s="311">
        <v>2918.39</v>
      </c>
      <c r="K45" s="311">
        <v>0</v>
      </c>
      <c r="L45" s="311">
        <v>0</v>
      </c>
      <c r="M45" s="310">
        <f t="shared" si="13"/>
        <v>9</v>
      </c>
      <c r="N45" s="310">
        <f t="shared" si="14"/>
        <v>3037.73</v>
      </c>
      <c r="O45" s="321"/>
      <c r="P45" s="311">
        <v>0</v>
      </c>
      <c r="Q45" s="311">
        <v>0</v>
      </c>
      <c r="R45" s="321"/>
      <c r="S45" s="311">
        <v>0</v>
      </c>
      <c r="T45" s="311">
        <v>0</v>
      </c>
      <c r="U45" s="321"/>
      <c r="V45" s="284">
        <f t="shared" si="15"/>
        <v>44</v>
      </c>
      <c r="W45" s="384">
        <f t="shared" si="16"/>
        <v>3360.94</v>
      </c>
      <c r="Y45" s="461">
        <v>44</v>
      </c>
      <c r="Z45" s="462">
        <v>3360.94</v>
      </c>
      <c r="AB45" s="313">
        <f t="shared" si="17"/>
        <v>0</v>
      </c>
      <c r="AC45" s="324">
        <f t="shared" si="18"/>
        <v>0</v>
      </c>
    </row>
    <row r="46" spans="1:41" s="3" customFormat="1" ht="14.5" x14ac:dyDescent="0.25">
      <c r="A46" s="87"/>
      <c r="B46" s="396">
        <v>2020</v>
      </c>
      <c r="C46" s="326"/>
      <c r="D46" s="310">
        <v>7509</v>
      </c>
      <c r="E46" s="310">
        <v>64916.36</v>
      </c>
      <c r="F46" s="321"/>
      <c r="G46" s="310">
        <v>158</v>
      </c>
      <c r="H46" s="310">
        <v>5244.3</v>
      </c>
      <c r="I46" s="310">
        <v>130</v>
      </c>
      <c r="J46" s="310">
        <v>49278.86</v>
      </c>
      <c r="K46" s="310">
        <v>17</v>
      </c>
      <c r="L46" s="310">
        <v>43007.12</v>
      </c>
      <c r="M46" s="310">
        <f t="shared" si="13"/>
        <v>305</v>
      </c>
      <c r="N46" s="310">
        <f t="shared" si="14"/>
        <v>97530.28</v>
      </c>
      <c r="O46" s="321"/>
      <c r="P46" s="310">
        <v>4</v>
      </c>
      <c r="Q46" s="310">
        <v>21016.080000000002</v>
      </c>
      <c r="R46" s="321"/>
      <c r="S46" s="310">
        <v>0</v>
      </c>
      <c r="T46" s="310">
        <v>0</v>
      </c>
      <c r="U46" s="321"/>
      <c r="V46" s="284">
        <f t="shared" si="15"/>
        <v>7818</v>
      </c>
      <c r="W46" s="384">
        <f t="shared" si="16"/>
        <v>183462.72000000003</v>
      </c>
      <c r="Y46" s="461">
        <v>7818</v>
      </c>
      <c r="Z46" s="462">
        <v>183462.72000000003</v>
      </c>
      <c r="AB46" s="328">
        <f t="shared" si="17"/>
        <v>0</v>
      </c>
      <c r="AC46" s="373">
        <f t="shared" si="18"/>
        <v>0</v>
      </c>
      <c r="AD46" s="607"/>
      <c r="AE46" s="607"/>
    </row>
    <row r="47" spans="1:41" s="3" customFormat="1" ht="14.5" x14ac:dyDescent="0.25">
      <c r="A47" s="87">
        <v>42736</v>
      </c>
      <c r="B47" s="305">
        <v>2021</v>
      </c>
      <c r="C47" s="306"/>
      <c r="D47" s="307">
        <v>13940</v>
      </c>
      <c r="E47" s="308">
        <v>126878.34</v>
      </c>
      <c r="F47" s="306"/>
      <c r="G47" s="309">
        <v>260</v>
      </c>
      <c r="H47" s="308">
        <v>11282.36</v>
      </c>
      <c r="I47" s="309">
        <v>217</v>
      </c>
      <c r="J47" s="308">
        <v>69354.41</v>
      </c>
      <c r="K47" s="309">
        <v>23</v>
      </c>
      <c r="L47" s="308">
        <v>58031.1</v>
      </c>
      <c r="M47" s="310">
        <f t="shared" si="13"/>
        <v>500</v>
      </c>
      <c r="N47" s="310">
        <f t="shared" si="14"/>
        <v>138667.87</v>
      </c>
      <c r="O47" s="306"/>
      <c r="P47" s="309">
        <v>3</v>
      </c>
      <c r="Q47" s="308">
        <v>33581.07</v>
      </c>
      <c r="R47" s="306"/>
      <c r="S47" s="311">
        <v>14</v>
      </c>
      <c r="T47" s="311">
        <v>31540.98</v>
      </c>
      <c r="U47" s="306"/>
      <c r="V47" s="312">
        <f t="shared" si="15"/>
        <v>14457</v>
      </c>
      <c r="W47" s="312">
        <f t="shared" si="16"/>
        <v>330668.25999999995</v>
      </c>
      <c r="X47" s="5"/>
      <c r="Y47" s="323">
        <v>14457</v>
      </c>
      <c r="Z47" s="323">
        <v>330668.25999999995</v>
      </c>
      <c r="AB47" s="313">
        <f t="shared" si="17"/>
        <v>0</v>
      </c>
      <c r="AC47" s="314">
        <f t="shared" si="18"/>
        <v>0</v>
      </c>
      <c r="AD47" s="433"/>
      <c r="AE47" s="433"/>
    </row>
    <row r="48" spans="1:41" s="3" customFormat="1" ht="14.5" x14ac:dyDescent="0.25">
      <c r="A48" s="87">
        <v>42736</v>
      </c>
      <c r="B48" s="305">
        <v>2022</v>
      </c>
      <c r="C48" s="306"/>
      <c r="D48" s="307">
        <v>1713</v>
      </c>
      <c r="E48" s="308">
        <v>16160.43</v>
      </c>
      <c r="F48" s="306"/>
      <c r="G48" s="309">
        <v>304</v>
      </c>
      <c r="H48" s="308">
        <v>13001.17</v>
      </c>
      <c r="I48" s="309">
        <v>373</v>
      </c>
      <c r="J48" s="308">
        <v>131877.48000000001</v>
      </c>
      <c r="K48" s="309">
        <v>49</v>
      </c>
      <c r="L48" s="308">
        <v>106576.34</v>
      </c>
      <c r="M48" s="310">
        <f t="shared" si="13"/>
        <v>726</v>
      </c>
      <c r="N48" s="310">
        <f t="shared" si="14"/>
        <v>251454.99000000002</v>
      </c>
      <c r="O48" s="306"/>
      <c r="P48" s="309">
        <v>3</v>
      </c>
      <c r="Q48" s="308">
        <v>19826.060000000001</v>
      </c>
      <c r="R48" s="306"/>
      <c r="S48" s="311">
        <v>7</v>
      </c>
      <c r="T48" s="311">
        <v>13082.14</v>
      </c>
      <c r="U48" s="306"/>
      <c r="V48" s="312">
        <f t="shared" si="15"/>
        <v>2449</v>
      </c>
      <c r="W48" s="312">
        <f t="shared" si="16"/>
        <v>300523.62000000005</v>
      </c>
      <c r="X48" s="5"/>
      <c r="Y48" s="323">
        <v>2449</v>
      </c>
      <c r="Z48" s="323">
        <v>300523.62000000005</v>
      </c>
      <c r="AB48" s="313">
        <f t="shared" si="17"/>
        <v>0</v>
      </c>
      <c r="AC48" s="314">
        <f t="shared" si="18"/>
        <v>0</v>
      </c>
      <c r="AD48" s="97"/>
      <c r="AE48" s="97"/>
    </row>
    <row r="49" spans="1:31" s="3" customFormat="1" ht="14.5" x14ac:dyDescent="0.25">
      <c r="A49" s="87">
        <v>42736</v>
      </c>
      <c r="B49" s="305">
        <v>2023</v>
      </c>
      <c r="C49" s="306"/>
      <c r="D49" s="307">
        <v>0</v>
      </c>
      <c r="E49" s="308">
        <v>0</v>
      </c>
      <c r="F49" s="306"/>
      <c r="G49" s="309">
        <v>14</v>
      </c>
      <c r="H49" s="308">
        <v>634.67999999999995</v>
      </c>
      <c r="I49" s="309">
        <v>62</v>
      </c>
      <c r="J49" s="308">
        <v>25415.05</v>
      </c>
      <c r="K49" s="309">
        <v>10</v>
      </c>
      <c r="L49" s="308">
        <v>16275.46</v>
      </c>
      <c r="M49" s="310">
        <f t="shared" ref="M49:M50" si="19">SUM(G49+I49+K49)</f>
        <v>86</v>
      </c>
      <c r="N49" s="310">
        <f t="shared" ref="N49:N50" si="20">SUM(H49+J49+L49)</f>
        <v>42325.19</v>
      </c>
      <c r="O49" s="306"/>
      <c r="P49" s="309">
        <v>1</v>
      </c>
      <c r="Q49" s="308">
        <v>25612.2</v>
      </c>
      <c r="R49" s="306"/>
      <c r="S49" s="311">
        <v>66</v>
      </c>
      <c r="T49" s="311">
        <v>82862.61</v>
      </c>
      <c r="U49" s="306"/>
      <c r="V49" s="312">
        <f t="shared" ref="V49:V50" si="21">SUM(D49+M49+P49+S49)</f>
        <v>153</v>
      </c>
      <c r="W49" s="312">
        <f t="shared" ref="W49:W50" si="22">SUM(E49+N49+Q49+T49)</f>
        <v>150800</v>
      </c>
      <c r="X49" s="5"/>
      <c r="Y49" s="287">
        <v>159</v>
      </c>
      <c r="Z49" s="287">
        <v>152112.82</v>
      </c>
      <c r="AB49" s="328">
        <f t="shared" ref="AB49:AB50" si="23">V49-Y49</f>
        <v>-6</v>
      </c>
      <c r="AC49" s="329">
        <f t="shared" ref="AC49:AC50" si="24">W49-Z49</f>
        <v>-1312.820000000007</v>
      </c>
      <c r="AD49" s="97"/>
      <c r="AE49" s="97"/>
    </row>
    <row r="50" spans="1:31" s="3" customFormat="1" ht="14.5" x14ac:dyDescent="0.25">
      <c r="A50" s="87">
        <v>42736</v>
      </c>
      <c r="B50" s="305">
        <v>2024</v>
      </c>
      <c r="C50" s="306"/>
      <c r="D50" s="307">
        <v>0</v>
      </c>
      <c r="E50" s="308">
        <v>0</v>
      </c>
      <c r="F50" s="306"/>
      <c r="G50" s="309">
        <v>0</v>
      </c>
      <c r="H50" s="308">
        <v>0</v>
      </c>
      <c r="I50" s="309">
        <v>0</v>
      </c>
      <c r="J50" s="308">
        <v>0</v>
      </c>
      <c r="K50" s="309">
        <v>1</v>
      </c>
      <c r="L50" s="308">
        <v>1968</v>
      </c>
      <c r="M50" s="310">
        <f t="shared" si="19"/>
        <v>1</v>
      </c>
      <c r="N50" s="310">
        <f t="shared" si="20"/>
        <v>1968</v>
      </c>
      <c r="O50" s="306"/>
      <c r="P50" s="309">
        <v>0</v>
      </c>
      <c r="Q50" s="308">
        <v>0</v>
      </c>
      <c r="R50" s="306"/>
      <c r="S50" s="311">
        <v>3</v>
      </c>
      <c r="T50" s="311">
        <v>10912.83</v>
      </c>
      <c r="U50" s="306"/>
      <c r="V50" s="312">
        <f t="shared" si="21"/>
        <v>4</v>
      </c>
      <c r="W50" s="312">
        <f t="shared" si="22"/>
        <v>12880.83</v>
      </c>
      <c r="X50" s="5"/>
      <c r="Y50" s="287">
        <v>4</v>
      </c>
      <c r="Z50" s="287">
        <v>12880.83</v>
      </c>
      <c r="AB50" s="313">
        <f t="shared" si="23"/>
        <v>0</v>
      </c>
      <c r="AC50" s="314">
        <f t="shared" si="24"/>
        <v>0</v>
      </c>
      <c r="AD50" s="97"/>
      <c r="AE50" s="97"/>
    </row>
    <row r="51" spans="1:31" s="3" customFormat="1" ht="14.5" x14ac:dyDescent="0.25">
      <c r="A51" s="87">
        <v>42736</v>
      </c>
      <c r="B51" s="305">
        <v>2025</v>
      </c>
      <c r="C51" s="306"/>
      <c r="D51" s="307">
        <v>0</v>
      </c>
      <c r="E51" s="308">
        <v>0</v>
      </c>
      <c r="F51" s="306"/>
      <c r="G51" s="309">
        <v>0</v>
      </c>
      <c r="H51" s="308">
        <v>0</v>
      </c>
      <c r="I51" s="309">
        <v>0</v>
      </c>
      <c r="J51" s="308">
        <v>0</v>
      </c>
      <c r="K51" s="309">
        <v>0</v>
      </c>
      <c r="L51" s="308">
        <v>0</v>
      </c>
      <c r="M51" s="310">
        <f t="shared" si="13"/>
        <v>0</v>
      </c>
      <c r="N51" s="310">
        <f t="shared" si="14"/>
        <v>0</v>
      </c>
      <c r="O51" s="306"/>
      <c r="P51" s="309">
        <v>0</v>
      </c>
      <c r="Q51" s="308">
        <v>0</v>
      </c>
      <c r="R51" s="306"/>
      <c r="S51" s="311">
        <v>0</v>
      </c>
      <c r="T51" s="311">
        <v>0</v>
      </c>
      <c r="U51" s="306"/>
      <c r="V51" s="312">
        <f t="shared" si="15"/>
        <v>0</v>
      </c>
      <c r="W51" s="312">
        <f t="shared" si="16"/>
        <v>0</v>
      </c>
      <c r="X51" s="5"/>
      <c r="Y51" s="287">
        <v>0</v>
      </c>
      <c r="Z51" s="287">
        <v>0</v>
      </c>
      <c r="AB51" s="313">
        <f t="shared" si="17"/>
        <v>0</v>
      </c>
      <c r="AC51" s="314">
        <f t="shared" si="18"/>
        <v>0</v>
      </c>
      <c r="AD51" s="97"/>
      <c r="AE51" s="97"/>
    </row>
    <row r="52" spans="1:31" s="107" customFormat="1" ht="5.4" customHeight="1" x14ac:dyDescent="0.25">
      <c r="A52" s="106"/>
      <c r="B52" s="6"/>
      <c r="C52" s="44"/>
      <c r="D52" s="44"/>
      <c r="E52" s="44"/>
      <c r="F52" s="44"/>
      <c r="G52" s="44"/>
      <c r="H52" s="44"/>
      <c r="I52" s="44"/>
      <c r="J52" s="44"/>
      <c r="K52" s="44"/>
      <c r="L52" s="44"/>
      <c r="M52" s="44"/>
      <c r="N52" s="44"/>
      <c r="O52" s="44"/>
      <c r="P52" s="44"/>
      <c r="Q52" s="44"/>
      <c r="R52" s="44"/>
      <c r="S52" s="44"/>
      <c r="T52" s="44"/>
      <c r="U52" s="44"/>
      <c r="V52" s="44"/>
      <c r="W52" s="385"/>
      <c r="X52" s="281"/>
      <c r="Y52" s="51"/>
      <c r="Z52" s="51"/>
      <c r="AB52" s="44"/>
      <c r="AC52" s="44"/>
    </row>
    <row r="53" spans="1:31" s="200" customFormat="1" x14ac:dyDescent="0.25">
      <c r="A53" s="315"/>
      <c r="B53" s="330" t="s">
        <v>311</v>
      </c>
      <c r="C53" s="199"/>
      <c r="D53" s="331">
        <f>SUM(D41:D51)</f>
        <v>23280</v>
      </c>
      <c r="E53" s="331">
        <f>SUM(E41:E51)</f>
        <v>209311.33</v>
      </c>
      <c r="F53" s="199"/>
      <c r="G53" s="332">
        <f t="shared" ref="G53:N53" si="25">SUM(G41:G51)</f>
        <v>738</v>
      </c>
      <c r="H53" s="332">
        <f t="shared" si="25"/>
        <v>30281.85</v>
      </c>
      <c r="I53" s="332">
        <f t="shared" si="25"/>
        <v>789</v>
      </c>
      <c r="J53" s="332">
        <f t="shared" si="25"/>
        <v>278844.19</v>
      </c>
      <c r="K53" s="332">
        <f t="shared" si="25"/>
        <v>100</v>
      </c>
      <c r="L53" s="332">
        <f t="shared" si="25"/>
        <v>225858.02</v>
      </c>
      <c r="M53" s="331">
        <f t="shared" si="25"/>
        <v>1627</v>
      </c>
      <c r="N53" s="331">
        <f t="shared" si="25"/>
        <v>534984.06000000006</v>
      </c>
      <c r="O53" s="199"/>
      <c r="P53" s="331">
        <f>SUM(P41:P51)</f>
        <v>12</v>
      </c>
      <c r="Q53" s="331">
        <f>SUM(Q41:Q51)</f>
        <v>100267.97</v>
      </c>
      <c r="R53" s="199"/>
      <c r="S53" s="331">
        <f>SUM(S41:S51)</f>
        <v>90</v>
      </c>
      <c r="T53" s="331">
        <f>SUM(T41:T51)</f>
        <v>138398.56</v>
      </c>
      <c r="U53" s="199"/>
      <c r="V53" s="331">
        <f>SUM(V41:V51)</f>
        <v>25009</v>
      </c>
      <c r="W53" s="331">
        <f>SUM(W41:W51)</f>
        <v>982961.92</v>
      </c>
      <c r="Y53" s="379">
        <f>SUM(Y41:Y51)</f>
        <v>25015</v>
      </c>
      <c r="Z53" s="379">
        <f>SUM(Z41:Z51)</f>
        <v>984274.74000000011</v>
      </c>
      <c r="AB53" s="377">
        <f>SUM(AB41:AB51)</f>
        <v>-6</v>
      </c>
      <c r="AC53" s="377">
        <f>SUM(AC41:AC51)</f>
        <v>-1312.820000000007</v>
      </c>
    </row>
    <row r="54" spans="1:31" s="107" customFormat="1" x14ac:dyDescent="0.25">
      <c r="A54" s="106"/>
      <c r="B54" s="6"/>
      <c r="C54" s="44"/>
      <c r="E54" s="44"/>
      <c r="F54" s="44"/>
      <c r="G54" s="44"/>
      <c r="H54" s="429"/>
      <c r="I54" s="429"/>
      <c r="J54" s="482"/>
      <c r="K54" s="424"/>
      <c r="L54" s="385"/>
      <c r="M54" s="44"/>
      <c r="N54" s="385"/>
      <c r="O54" s="44"/>
      <c r="P54" s="385"/>
      <c r="Q54" s="44"/>
      <c r="R54" s="44"/>
      <c r="S54" s="44"/>
      <c r="T54" s="44"/>
      <c r="U54" s="44"/>
      <c r="V54" s="44"/>
      <c r="W54" s="44"/>
      <c r="Y54" s="260"/>
      <c r="Z54" s="260"/>
      <c r="AB54" s="44"/>
      <c r="AC54" s="44"/>
    </row>
    <row r="55" spans="1:31" s="3" customFormat="1" ht="28.75" customHeight="1" x14ac:dyDescent="0.35">
      <c r="A55" s="87"/>
      <c r="B55" s="334" t="s">
        <v>323</v>
      </c>
      <c r="C55" s="44"/>
      <c r="D55" s="44"/>
      <c r="E55" s="423"/>
      <c r="F55" s="424"/>
      <c r="G55" s="422"/>
      <c r="H55" s="483"/>
      <c r="I55" s="422"/>
      <c r="J55" s="422"/>
      <c r="K55" s="432"/>
      <c r="L55" s="432"/>
      <c r="M55" s="44"/>
      <c r="N55" s="44"/>
      <c r="O55" s="44"/>
      <c r="P55" s="385"/>
      <c r="Q55" s="385"/>
      <c r="R55" s="44"/>
      <c r="S55" s="488" t="s">
        <v>374</v>
      </c>
      <c r="T55" s="489"/>
      <c r="U55" s="44"/>
      <c r="V55" s="385"/>
      <c r="W55" s="44"/>
      <c r="X55" s="107"/>
      <c r="Y55" s="484"/>
      <c r="Z55" s="484"/>
      <c r="AA55" s="107"/>
      <c r="AB55" s="44"/>
      <c r="AC55" s="44"/>
    </row>
    <row r="56" spans="1:31" s="3" customFormat="1" ht="14.5" x14ac:dyDescent="0.25">
      <c r="A56" s="87">
        <v>42736</v>
      </c>
      <c r="B56" s="325">
        <v>2019</v>
      </c>
      <c r="C56" s="306"/>
      <c r="D56" s="307">
        <v>2</v>
      </c>
      <c r="E56" s="308">
        <v>15.11</v>
      </c>
      <c r="F56" s="306"/>
      <c r="G56" s="309">
        <v>0</v>
      </c>
      <c r="H56" s="308">
        <v>0</v>
      </c>
      <c r="I56" s="309">
        <v>0</v>
      </c>
      <c r="J56" s="308">
        <v>0</v>
      </c>
      <c r="K56" s="309">
        <v>0</v>
      </c>
      <c r="L56" s="308">
        <v>0</v>
      </c>
      <c r="M56" s="310">
        <f t="shared" ref="M56:N62" si="26">SUM(G56+I56+K56)</f>
        <v>0</v>
      </c>
      <c r="N56" s="310">
        <f t="shared" si="26"/>
        <v>0</v>
      </c>
      <c r="O56" s="306"/>
      <c r="P56" s="309">
        <v>0</v>
      </c>
      <c r="Q56" s="308">
        <v>0</v>
      </c>
      <c r="R56" s="306"/>
      <c r="S56" s="310">
        <v>0</v>
      </c>
      <c r="T56" s="310">
        <v>0</v>
      </c>
      <c r="U56" s="306"/>
      <c r="V56" s="312">
        <f t="shared" ref="V56:W62" si="27">SUM(D56+M56+P56+S56)</f>
        <v>2</v>
      </c>
      <c r="W56" s="312">
        <f t="shared" si="27"/>
        <v>15.11</v>
      </c>
      <c r="X56" s="5"/>
      <c r="Y56" s="287">
        <v>2</v>
      </c>
      <c r="Z56" s="287">
        <v>15.11</v>
      </c>
      <c r="AB56" s="328">
        <f t="shared" ref="AB56:AC62" si="28">V56-Y56</f>
        <v>0</v>
      </c>
      <c r="AC56" s="329">
        <f t="shared" si="28"/>
        <v>0</v>
      </c>
    </row>
    <row r="57" spans="1:31" s="3" customFormat="1" ht="14.5" x14ac:dyDescent="0.25">
      <c r="A57" s="87">
        <v>42736</v>
      </c>
      <c r="B57" s="325">
        <v>2020</v>
      </c>
      <c r="C57" s="306"/>
      <c r="D57" s="307">
        <v>24</v>
      </c>
      <c r="E57" s="308">
        <v>183.23</v>
      </c>
      <c r="F57" s="306"/>
      <c r="G57" s="309">
        <v>0</v>
      </c>
      <c r="H57" s="308">
        <v>0</v>
      </c>
      <c r="I57" s="309">
        <v>0</v>
      </c>
      <c r="J57" s="308">
        <v>0</v>
      </c>
      <c r="K57" s="309">
        <v>0</v>
      </c>
      <c r="L57" s="308">
        <v>0</v>
      </c>
      <c r="M57" s="310">
        <f t="shared" si="26"/>
        <v>0</v>
      </c>
      <c r="N57" s="310">
        <f t="shared" si="26"/>
        <v>0</v>
      </c>
      <c r="O57" s="306"/>
      <c r="P57" s="309">
        <v>0</v>
      </c>
      <c r="Q57" s="308">
        <v>0</v>
      </c>
      <c r="R57" s="306"/>
      <c r="S57" s="310">
        <v>0</v>
      </c>
      <c r="T57" s="310">
        <v>0</v>
      </c>
      <c r="U57" s="306"/>
      <c r="V57" s="312">
        <f t="shared" si="27"/>
        <v>24</v>
      </c>
      <c r="W57" s="312">
        <f t="shared" si="27"/>
        <v>183.23</v>
      </c>
      <c r="X57" s="5"/>
      <c r="Y57" s="323">
        <v>24</v>
      </c>
      <c r="Z57" s="323">
        <v>183.23</v>
      </c>
      <c r="AB57" s="313">
        <f t="shared" si="28"/>
        <v>0</v>
      </c>
      <c r="AC57" s="314">
        <f t="shared" si="28"/>
        <v>0</v>
      </c>
    </row>
    <row r="58" spans="1:31" s="3" customFormat="1" ht="14.5" x14ac:dyDescent="0.25">
      <c r="A58" s="87">
        <v>42736</v>
      </c>
      <c r="B58" s="305">
        <v>2021</v>
      </c>
      <c r="C58" s="306"/>
      <c r="D58" s="307">
        <v>783</v>
      </c>
      <c r="E58" s="308">
        <v>7266.4</v>
      </c>
      <c r="F58" s="306"/>
      <c r="G58" s="309">
        <v>5</v>
      </c>
      <c r="H58" s="308">
        <v>220.35</v>
      </c>
      <c r="I58" s="309">
        <v>3</v>
      </c>
      <c r="J58" s="308">
        <v>440.95</v>
      </c>
      <c r="K58" s="309">
        <v>0</v>
      </c>
      <c r="L58" s="308">
        <v>0</v>
      </c>
      <c r="M58" s="310">
        <f t="shared" si="26"/>
        <v>8</v>
      </c>
      <c r="N58" s="310">
        <f t="shared" si="26"/>
        <v>661.3</v>
      </c>
      <c r="O58" s="306"/>
      <c r="P58" s="309">
        <v>0</v>
      </c>
      <c r="Q58" s="308">
        <v>0</v>
      </c>
      <c r="R58" s="306"/>
      <c r="S58" s="310">
        <v>0</v>
      </c>
      <c r="T58" s="310">
        <v>0</v>
      </c>
      <c r="U58" s="306"/>
      <c r="V58" s="312">
        <f t="shared" si="27"/>
        <v>791</v>
      </c>
      <c r="W58" s="312">
        <f t="shared" si="27"/>
        <v>7927.7</v>
      </c>
      <c r="X58" s="5"/>
      <c r="Y58" s="323">
        <v>785</v>
      </c>
      <c r="Z58" s="323">
        <v>7880.85</v>
      </c>
      <c r="AB58" s="313">
        <f t="shared" si="28"/>
        <v>6</v>
      </c>
      <c r="AC58" s="314">
        <f t="shared" si="28"/>
        <v>46.849999999999454</v>
      </c>
      <c r="AD58" s="97"/>
    </row>
    <row r="59" spans="1:31" s="3" customFormat="1" ht="14.5" x14ac:dyDescent="0.25">
      <c r="A59" s="87">
        <v>42736</v>
      </c>
      <c r="B59" s="305">
        <v>2022</v>
      </c>
      <c r="C59" s="306"/>
      <c r="D59" s="307">
        <v>16263</v>
      </c>
      <c r="E59" s="308">
        <v>145686.68</v>
      </c>
      <c r="F59" s="306"/>
      <c r="G59" s="309">
        <v>97</v>
      </c>
      <c r="H59" s="308">
        <v>3129.82</v>
      </c>
      <c r="I59" s="309">
        <v>48</v>
      </c>
      <c r="J59" s="308">
        <v>14924.12</v>
      </c>
      <c r="K59" s="309">
        <v>7</v>
      </c>
      <c r="L59" s="308">
        <v>9775.33</v>
      </c>
      <c r="M59" s="310">
        <f t="shared" si="26"/>
        <v>152</v>
      </c>
      <c r="N59" s="310">
        <f t="shared" si="26"/>
        <v>27829.270000000004</v>
      </c>
      <c r="O59" s="306"/>
      <c r="P59" s="309">
        <v>0</v>
      </c>
      <c r="Q59" s="308">
        <v>0</v>
      </c>
      <c r="R59" s="306"/>
      <c r="S59" s="310">
        <v>0</v>
      </c>
      <c r="T59" s="310">
        <v>0</v>
      </c>
      <c r="U59" s="306"/>
      <c r="V59" s="312">
        <f t="shared" si="27"/>
        <v>16415</v>
      </c>
      <c r="W59" s="312">
        <f t="shared" si="27"/>
        <v>173515.95</v>
      </c>
      <c r="X59" s="5"/>
      <c r="Y59" s="323">
        <v>16411</v>
      </c>
      <c r="Z59" s="323">
        <v>173092.74</v>
      </c>
      <c r="AB59" s="313">
        <f t="shared" si="28"/>
        <v>4</v>
      </c>
      <c r="AC59" s="314">
        <f t="shared" si="28"/>
        <v>423.21000000002095</v>
      </c>
    </row>
    <row r="60" spans="1:31" s="3" customFormat="1" ht="14.5" x14ac:dyDescent="0.25">
      <c r="A60" s="87">
        <v>42736</v>
      </c>
      <c r="B60" s="305">
        <v>2023</v>
      </c>
      <c r="C60" s="306"/>
      <c r="D60" s="307">
        <v>22356</v>
      </c>
      <c r="E60" s="308">
        <v>197803.78</v>
      </c>
      <c r="F60" s="306"/>
      <c r="G60" s="309">
        <v>265</v>
      </c>
      <c r="H60" s="308">
        <v>8850.9500000000007</v>
      </c>
      <c r="I60" s="309">
        <v>130</v>
      </c>
      <c r="J60" s="308">
        <v>44573.94</v>
      </c>
      <c r="K60" s="309">
        <v>19</v>
      </c>
      <c r="L60" s="308">
        <v>33540.68</v>
      </c>
      <c r="M60" s="310">
        <f t="shared" ref="M60:M61" si="29">SUM(G60+I60+K60)</f>
        <v>414</v>
      </c>
      <c r="N60" s="310">
        <f t="shared" ref="N60:N61" si="30">SUM(H60+J60+L60)</f>
        <v>86965.57</v>
      </c>
      <c r="O60" s="306"/>
      <c r="P60" s="309">
        <v>0</v>
      </c>
      <c r="Q60" s="308">
        <v>0</v>
      </c>
      <c r="R60" s="306"/>
      <c r="S60" s="310">
        <v>16</v>
      </c>
      <c r="T60" s="310">
        <v>15981.4</v>
      </c>
      <c r="U60" s="306"/>
      <c r="V60" s="312">
        <f t="shared" ref="V60:V61" si="31">SUM(D60+M60+P60+S60)</f>
        <v>22786</v>
      </c>
      <c r="W60" s="312">
        <f t="shared" ref="W60:W61" si="32">SUM(E60+N60+Q60+T60)</f>
        <v>300750.75</v>
      </c>
      <c r="X60" s="5"/>
      <c r="Y60" s="287">
        <v>22781</v>
      </c>
      <c r="Z60" s="468">
        <v>301212.82000000007</v>
      </c>
      <c r="AB60" s="313">
        <f t="shared" ref="AB60:AB61" si="33">V60-Y60</f>
        <v>5</v>
      </c>
      <c r="AC60" s="329">
        <f t="shared" ref="AC60:AC61" si="34">W60-Z60</f>
        <v>-462.07000000006519</v>
      </c>
    </row>
    <row r="61" spans="1:31" s="3" customFormat="1" ht="14.5" x14ac:dyDescent="0.25">
      <c r="A61" s="87">
        <v>42736</v>
      </c>
      <c r="B61" s="305">
        <v>2024</v>
      </c>
      <c r="C61" s="306"/>
      <c r="D61" s="307">
        <v>17389</v>
      </c>
      <c r="E61" s="308">
        <v>149737.82</v>
      </c>
      <c r="F61" s="306"/>
      <c r="G61" s="309">
        <v>187</v>
      </c>
      <c r="H61" s="308">
        <v>7103.02</v>
      </c>
      <c r="I61" s="309">
        <v>143</v>
      </c>
      <c r="J61" s="308">
        <v>41915.03</v>
      </c>
      <c r="K61" s="309">
        <v>22</v>
      </c>
      <c r="L61" s="308">
        <v>38306.94</v>
      </c>
      <c r="M61" s="310">
        <f t="shared" si="29"/>
        <v>352</v>
      </c>
      <c r="N61" s="310">
        <f t="shared" si="30"/>
        <v>87324.99</v>
      </c>
      <c r="O61" s="306"/>
      <c r="P61" s="309">
        <v>0</v>
      </c>
      <c r="Q61" s="308">
        <v>0</v>
      </c>
      <c r="R61" s="306"/>
      <c r="S61" s="310">
        <v>8</v>
      </c>
      <c r="T61" s="310">
        <v>22007.88</v>
      </c>
      <c r="U61" s="306"/>
      <c r="V61" s="312">
        <f t="shared" si="31"/>
        <v>17749</v>
      </c>
      <c r="W61" s="312">
        <f t="shared" si="32"/>
        <v>259070.69</v>
      </c>
      <c r="X61" s="5"/>
      <c r="Y61" s="287">
        <v>17327</v>
      </c>
      <c r="Z61" s="468">
        <v>248114.80999999997</v>
      </c>
      <c r="AB61" s="313">
        <f t="shared" si="33"/>
        <v>422</v>
      </c>
      <c r="AC61" s="314">
        <f t="shared" si="34"/>
        <v>10955.880000000034</v>
      </c>
    </row>
    <row r="62" spans="1:31" s="3" customFormat="1" ht="14.5" x14ac:dyDescent="0.25">
      <c r="A62" s="87">
        <v>42736</v>
      </c>
      <c r="B62" s="305">
        <v>2025</v>
      </c>
      <c r="C62" s="306"/>
      <c r="D62" s="307">
        <v>2018</v>
      </c>
      <c r="E62" s="308">
        <v>18094</v>
      </c>
      <c r="F62" s="306"/>
      <c r="G62" s="309">
        <v>18</v>
      </c>
      <c r="H62" s="308">
        <v>698.54</v>
      </c>
      <c r="I62" s="309">
        <v>10</v>
      </c>
      <c r="J62" s="308">
        <v>4220.3999999999996</v>
      </c>
      <c r="K62" s="309">
        <v>0</v>
      </c>
      <c r="L62" s="308">
        <v>0</v>
      </c>
      <c r="M62" s="310">
        <f t="shared" si="26"/>
        <v>28</v>
      </c>
      <c r="N62" s="310">
        <f t="shared" si="26"/>
        <v>4918.9399999999996</v>
      </c>
      <c r="O62" s="306"/>
      <c r="P62" s="309">
        <v>0</v>
      </c>
      <c r="Q62" s="308">
        <v>0</v>
      </c>
      <c r="R62" s="306"/>
      <c r="S62" s="310">
        <v>0</v>
      </c>
      <c r="T62" s="310">
        <v>0</v>
      </c>
      <c r="U62" s="306"/>
      <c r="V62" s="312">
        <f t="shared" si="27"/>
        <v>2046</v>
      </c>
      <c r="W62" s="312">
        <f t="shared" si="27"/>
        <v>23012.94</v>
      </c>
      <c r="X62" s="5"/>
      <c r="Y62" s="287">
        <v>704</v>
      </c>
      <c r="Z62" s="468">
        <v>7382.9800000000005</v>
      </c>
      <c r="AB62" s="313">
        <f t="shared" si="28"/>
        <v>1342</v>
      </c>
      <c r="AC62" s="314">
        <f t="shared" si="28"/>
        <v>15629.96</v>
      </c>
    </row>
    <row r="63" spans="1:31" s="107" customFormat="1" ht="5.4" customHeight="1" x14ac:dyDescent="0.25">
      <c r="A63" s="106"/>
      <c r="B63" s="6"/>
      <c r="C63" s="44"/>
      <c r="D63" s="44"/>
      <c r="E63" s="44"/>
      <c r="F63" s="44"/>
      <c r="G63" s="44"/>
      <c r="H63" s="44"/>
      <c r="I63" s="44"/>
      <c r="J63" s="44"/>
      <c r="K63" s="44"/>
      <c r="L63" s="44"/>
      <c r="M63" s="44"/>
      <c r="N63" s="44"/>
      <c r="O63" s="44"/>
      <c r="P63" s="44"/>
      <c r="Q63" s="44"/>
      <c r="R63" s="44"/>
      <c r="S63" s="44"/>
      <c r="T63" s="44"/>
      <c r="U63" s="44"/>
      <c r="V63" s="44"/>
      <c r="W63" s="44"/>
      <c r="X63" s="281"/>
      <c r="Y63" s="51"/>
      <c r="Z63" s="51"/>
      <c r="AB63" s="44"/>
      <c r="AC63" s="44"/>
    </row>
    <row r="64" spans="1:31" s="200" customFormat="1" x14ac:dyDescent="0.25">
      <c r="A64" s="315"/>
      <c r="B64" s="330" t="s">
        <v>324</v>
      </c>
      <c r="C64" s="199"/>
      <c r="D64" s="331">
        <f>SUM(D56:D62)</f>
        <v>58835</v>
      </c>
      <c r="E64" s="331">
        <f>SUM(E56:E62)</f>
        <v>518787.01999999996</v>
      </c>
      <c r="F64" s="199"/>
      <c r="G64" s="332">
        <f t="shared" ref="G64:N64" si="35">SUM(G56:G62)</f>
        <v>572</v>
      </c>
      <c r="H64" s="332">
        <f t="shared" si="35"/>
        <v>20002.68</v>
      </c>
      <c r="I64" s="332">
        <f t="shared" si="35"/>
        <v>334</v>
      </c>
      <c r="J64" s="332">
        <f t="shared" si="35"/>
        <v>106074.44</v>
      </c>
      <c r="K64" s="332">
        <f t="shared" si="35"/>
        <v>48</v>
      </c>
      <c r="L64" s="332">
        <f t="shared" si="35"/>
        <v>81622.950000000012</v>
      </c>
      <c r="M64" s="331">
        <f t="shared" si="35"/>
        <v>954</v>
      </c>
      <c r="N64" s="331">
        <f t="shared" si="35"/>
        <v>207700.07</v>
      </c>
      <c r="O64" s="199"/>
      <c r="P64" s="331">
        <f>SUM(P56:P62)</f>
        <v>0</v>
      </c>
      <c r="Q64" s="331">
        <f>SUM(Q56:Q62)</f>
        <v>0</v>
      </c>
      <c r="R64" s="199"/>
      <c r="S64" s="331">
        <f>SUM(S56:S62)</f>
        <v>24</v>
      </c>
      <c r="T64" s="331">
        <f>SUM(T56:T62)</f>
        <v>37989.279999999999</v>
      </c>
      <c r="U64" s="199"/>
      <c r="V64" s="331">
        <f>SUM(V56:V62)</f>
        <v>59813</v>
      </c>
      <c r="W64" s="331">
        <f>SUM(W56:W62)</f>
        <v>764476.36999999988</v>
      </c>
      <c r="Y64" s="379">
        <f>SUM(Y56:Y62)</f>
        <v>58034</v>
      </c>
      <c r="Z64" s="379">
        <f>SUM(Z56:Z62)</f>
        <v>737882.54</v>
      </c>
      <c r="AB64" s="377">
        <f>SUM(AB56:AB62)</f>
        <v>1779</v>
      </c>
      <c r="AC64" s="377">
        <f>SUM(AC56:AC62)</f>
        <v>26593.829999999987</v>
      </c>
    </row>
    <row r="65" spans="1:41" x14ac:dyDescent="0.3">
      <c r="D65" s="477"/>
      <c r="E65" s="449"/>
      <c r="F65" s="306"/>
      <c r="G65" s="478"/>
      <c r="H65" s="449"/>
      <c r="I65" s="478"/>
      <c r="J65" s="449"/>
      <c r="K65" s="478"/>
      <c r="L65" s="449"/>
      <c r="M65" s="479"/>
      <c r="N65" s="479"/>
      <c r="P65" s="125"/>
      <c r="V65" s="125"/>
      <c r="W65" s="125"/>
      <c r="Y65" s="469"/>
    </row>
    <row r="66" spans="1:41" ht="33.65" customHeight="1" x14ac:dyDescent="0.3">
      <c r="B66" s="450" t="s">
        <v>325</v>
      </c>
      <c r="D66" s="125"/>
      <c r="E66" s="125"/>
      <c r="F66" s="125"/>
      <c r="G66" s="125"/>
      <c r="H66" s="125"/>
      <c r="I66" s="125"/>
      <c r="J66" s="125"/>
      <c r="K66" s="125"/>
      <c r="L66" s="125"/>
      <c r="M66" s="125"/>
      <c r="N66" s="125"/>
      <c r="P66" s="125"/>
      <c r="Q66" s="125"/>
      <c r="V66" s="125"/>
      <c r="W66" s="125"/>
      <c r="Y66" s="469"/>
      <c r="Z66" s="469"/>
    </row>
    <row r="67" spans="1:41" s="5" customFormat="1" ht="14" customHeight="1" x14ac:dyDescent="0.25">
      <c r="A67" s="86"/>
      <c r="B67" s="305" t="s">
        <v>318</v>
      </c>
      <c r="C67" s="321"/>
      <c r="D67" s="446">
        <f>SUM(D9:D23)</f>
        <v>29269</v>
      </c>
      <c r="E67" s="446">
        <f>SUM(E9:E23)</f>
        <v>229211.4</v>
      </c>
      <c r="F67" s="447"/>
      <c r="G67" s="448">
        <f t="shared" ref="G67:N67" si="36">SUM(G9:G23)</f>
        <v>3006</v>
      </c>
      <c r="H67" s="448">
        <f t="shared" si="36"/>
        <v>94812.932000000001</v>
      </c>
      <c r="I67" s="448">
        <f t="shared" si="36"/>
        <v>1573</v>
      </c>
      <c r="J67" s="448">
        <f t="shared" si="36"/>
        <v>478254.723</v>
      </c>
      <c r="K67" s="448">
        <f t="shared" si="36"/>
        <v>158</v>
      </c>
      <c r="L67" s="448">
        <f t="shared" si="36"/>
        <v>346372.66399999999</v>
      </c>
      <c r="M67" s="446">
        <f t="shared" si="36"/>
        <v>4737</v>
      </c>
      <c r="N67" s="446">
        <f t="shared" si="36"/>
        <v>919440.3189999999</v>
      </c>
      <c r="O67" s="321"/>
      <c r="P67" s="446">
        <f>SUM(P9:P23)</f>
        <v>124</v>
      </c>
      <c r="Q67" s="446">
        <f>SUM(Q9:Q23)</f>
        <v>309503.39500000002</v>
      </c>
      <c r="R67" s="321"/>
      <c r="S67" s="446">
        <f>SUM(S9:S23)</f>
        <v>0</v>
      </c>
      <c r="T67" s="446">
        <f>SUM(T9:T23)</f>
        <v>0</v>
      </c>
      <c r="U67" s="321"/>
      <c r="V67" s="312">
        <f>SUM(D67+M67+P67+S67)</f>
        <v>34130</v>
      </c>
      <c r="W67" s="312">
        <f>SUM(E67+N67+Q67+T67)</f>
        <v>1458155.1139999998</v>
      </c>
      <c r="Y67" s="323">
        <v>34130</v>
      </c>
      <c r="Z67" s="323">
        <v>1458155.1139999998</v>
      </c>
      <c r="AB67" s="313">
        <f t="shared" ref="AB67:AB78" si="37">V67-Y67</f>
        <v>0</v>
      </c>
      <c r="AC67" s="314">
        <f t="shared" ref="AC67:AC78" si="38">W67-Z67</f>
        <v>0</v>
      </c>
    </row>
    <row r="68" spans="1:41" s="107" customFormat="1" ht="14.5" x14ac:dyDescent="0.25">
      <c r="A68" s="106">
        <v>42005</v>
      </c>
      <c r="B68" s="325">
        <v>2015</v>
      </c>
      <c r="C68" s="306"/>
      <c r="D68" s="446">
        <f t="shared" ref="D68:E71" si="39">SUM(D24+D41)</f>
        <v>12887</v>
      </c>
      <c r="E68" s="446">
        <f t="shared" si="39"/>
        <v>101923.3</v>
      </c>
      <c r="F68" s="447"/>
      <c r="G68" s="448">
        <f t="shared" ref="G68:L71" si="40">SUM(G24+G41)</f>
        <v>110</v>
      </c>
      <c r="H68" s="448">
        <f t="shared" si="40"/>
        <v>3689.21</v>
      </c>
      <c r="I68" s="448">
        <f t="shared" si="40"/>
        <v>86</v>
      </c>
      <c r="J68" s="448">
        <f t="shared" si="40"/>
        <v>27254.1</v>
      </c>
      <c r="K68" s="448">
        <f t="shared" si="40"/>
        <v>7</v>
      </c>
      <c r="L68" s="448">
        <f t="shared" si="40"/>
        <v>21629.63</v>
      </c>
      <c r="M68" s="446">
        <f t="shared" ref="M68:N78" si="41">SUM(G68+I68+K68)</f>
        <v>203</v>
      </c>
      <c r="N68" s="446">
        <f t="shared" si="41"/>
        <v>52572.94</v>
      </c>
      <c r="O68" s="306"/>
      <c r="P68" s="446">
        <f t="shared" ref="P68:Q71" si="42">SUM(P24+P41)</f>
        <v>8</v>
      </c>
      <c r="Q68" s="446">
        <f t="shared" si="42"/>
        <v>41683.64</v>
      </c>
      <c r="R68" s="306"/>
      <c r="S68" s="446">
        <f t="shared" ref="S68:T71" si="43">SUM(S24+S41)</f>
        <v>0</v>
      </c>
      <c r="T68" s="446">
        <f t="shared" si="43"/>
        <v>0</v>
      </c>
      <c r="U68" s="306"/>
      <c r="V68" s="312">
        <f t="shared" ref="V68:V78" si="44">SUM(D68+M68+P68+S68)</f>
        <v>13098</v>
      </c>
      <c r="W68" s="312">
        <f t="shared" ref="W68:W78" si="45">SUM(E68+N68+Q68+T68)</f>
        <v>196179.88</v>
      </c>
      <c r="X68" s="281"/>
      <c r="Y68" s="323">
        <v>13098</v>
      </c>
      <c r="Z68" s="323">
        <v>196179.88</v>
      </c>
      <c r="AB68" s="328">
        <f t="shared" si="37"/>
        <v>0</v>
      </c>
      <c r="AC68" s="329">
        <f t="shared" si="38"/>
        <v>0</v>
      </c>
    </row>
    <row r="69" spans="1:41" s="3" customFormat="1" ht="14.5" x14ac:dyDescent="0.25">
      <c r="A69" s="87">
        <v>42370</v>
      </c>
      <c r="B69" s="325">
        <v>2016</v>
      </c>
      <c r="C69" s="306"/>
      <c r="D69" s="446">
        <f t="shared" si="39"/>
        <v>21920</v>
      </c>
      <c r="E69" s="446">
        <f t="shared" si="39"/>
        <v>180333.53</v>
      </c>
      <c r="F69" s="447"/>
      <c r="G69" s="448">
        <f t="shared" si="40"/>
        <v>212</v>
      </c>
      <c r="H69" s="448">
        <f t="shared" si="40"/>
        <v>6528.23</v>
      </c>
      <c r="I69" s="448">
        <f t="shared" si="40"/>
        <v>123</v>
      </c>
      <c r="J69" s="448">
        <f t="shared" si="40"/>
        <v>42752.5</v>
      </c>
      <c r="K69" s="448">
        <f t="shared" si="40"/>
        <v>18</v>
      </c>
      <c r="L69" s="448">
        <f t="shared" si="40"/>
        <v>42479.69</v>
      </c>
      <c r="M69" s="446">
        <f t="shared" si="41"/>
        <v>353</v>
      </c>
      <c r="N69" s="446">
        <f t="shared" si="41"/>
        <v>91760.42</v>
      </c>
      <c r="O69" s="306"/>
      <c r="P69" s="446">
        <f t="shared" si="42"/>
        <v>22</v>
      </c>
      <c r="Q69" s="446">
        <f t="shared" si="42"/>
        <v>136223.31</v>
      </c>
      <c r="R69" s="306"/>
      <c r="S69" s="446">
        <f t="shared" si="43"/>
        <v>0</v>
      </c>
      <c r="T69" s="446">
        <f t="shared" si="43"/>
        <v>0</v>
      </c>
      <c r="U69" s="306"/>
      <c r="V69" s="312">
        <f t="shared" si="44"/>
        <v>22295</v>
      </c>
      <c r="W69" s="312">
        <f t="shared" si="45"/>
        <v>408317.26</v>
      </c>
      <c r="X69" s="5"/>
      <c r="Y69" s="323">
        <v>22295</v>
      </c>
      <c r="Z69" s="323">
        <v>408317.26</v>
      </c>
      <c r="AB69" s="313">
        <f t="shared" si="37"/>
        <v>0</v>
      </c>
      <c r="AC69" s="314">
        <f t="shared" si="38"/>
        <v>0</v>
      </c>
    </row>
    <row r="70" spans="1:41" s="3" customFormat="1" ht="14.5" x14ac:dyDescent="0.25">
      <c r="A70" s="87">
        <v>42736</v>
      </c>
      <c r="B70" s="305">
        <v>2017</v>
      </c>
      <c r="C70" s="306"/>
      <c r="D70" s="446">
        <f t="shared" si="39"/>
        <v>18565</v>
      </c>
      <c r="E70" s="446">
        <f t="shared" si="39"/>
        <v>159002.22499999998</v>
      </c>
      <c r="F70" s="447"/>
      <c r="G70" s="448">
        <f t="shared" si="40"/>
        <v>282</v>
      </c>
      <c r="H70" s="448">
        <f t="shared" si="40"/>
        <v>9749.65</v>
      </c>
      <c r="I70" s="448">
        <f t="shared" si="40"/>
        <v>174</v>
      </c>
      <c r="J70" s="448">
        <f t="shared" si="40"/>
        <v>65123.59</v>
      </c>
      <c r="K70" s="448">
        <f t="shared" si="40"/>
        <v>22</v>
      </c>
      <c r="L70" s="448">
        <f t="shared" si="40"/>
        <v>57718.49</v>
      </c>
      <c r="M70" s="446">
        <f t="shared" si="41"/>
        <v>478</v>
      </c>
      <c r="N70" s="446">
        <f t="shared" si="41"/>
        <v>132591.72999999998</v>
      </c>
      <c r="O70" s="306"/>
      <c r="P70" s="446">
        <f t="shared" si="42"/>
        <v>8</v>
      </c>
      <c r="Q70" s="446">
        <f t="shared" si="42"/>
        <v>60129.63</v>
      </c>
      <c r="R70" s="306"/>
      <c r="S70" s="446">
        <f t="shared" si="43"/>
        <v>0</v>
      </c>
      <c r="T70" s="446">
        <f t="shared" si="43"/>
        <v>0</v>
      </c>
      <c r="U70" s="306"/>
      <c r="V70" s="312">
        <f t="shared" si="44"/>
        <v>19051</v>
      </c>
      <c r="W70" s="312">
        <f t="shared" si="45"/>
        <v>351723.58499999996</v>
      </c>
      <c r="X70" s="5"/>
      <c r="Y70" s="323">
        <v>19051</v>
      </c>
      <c r="Z70" s="323">
        <v>351723.58499999996</v>
      </c>
      <c r="AB70" s="313">
        <f t="shared" si="37"/>
        <v>0</v>
      </c>
      <c r="AC70" s="314">
        <f t="shared" si="38"/>
        <v>0</v>
      </c>
    </row>
    <row r="71" spans="1:41" s="3" customFormat="1" ht="14.5" x14ac:dyDescent="0.25">
      <c r="A71" s="87">
        <v>42736</v>
      </c>
      <c r="B71" s="305">
        <v>2018</v>
      </c>
      <c r="C71" s="306"/>
      <c r="D71" s="446">
        <f t="shared" si="39"/>
        <v>17256</v>
      </c>
      <c r="E71" s="446">
        <f t="shared" si="39"/>
        <v>150394.82</v>
      </c>
      <c r="F71" s="447"/>
      <c r="G71" s="448">
        <f t="shared" si="40"/>
        <v>329</v>
      </c>
      <c r="H71" s="448">
        <f t="shared" si="40"/>
        <v>10830.27</v>
      </c>
      <c r="I71" s="448">
        <f t="shared" si="40"/>
        <v>203</v>
      </c>
      <c r="J71" s="448">
        <f t="shared" si="40"/>
        <v>70258.75</v>
      </c>
      <c r="K71" s="448">
        <f t="shared" si="40"/>
        <v>26</v>
      </c>
      <c r="L71" s="448">
        <f t="shared" si="40"/>
        <v>56308.67</v>
      </c>
      <c r="M71" s="446">
        <f t="shared" si="41"/>
        <v>558</v>
      </c>
      <c r="N71" s="446">
        <f t="shared" si="41"/>
        <v>137397.69</v>
      </c>
      <c r="O71" s="306"/>
      <c r="P71" s="446">
        <f t="shared" si="42"/>
        <v>5</v>
      </c>
      <c r="Q71" s="446">
        <f t="shared" si="42"/>
        <v>43919.68</v>
      </c>
      <c r="R71" s="306"/>
      <c r="S71" s="446">
        <f t="shared" si="43"/>
        <v>0</v>
      </c>
      <c r="T71" s="446">
        <f t="shared" si="43"/>
        <v>0</v>
      </c>
      <c r="U71" s="306"/>
      <c r="V71" s="312">
        <f t="shared" si="44"/>
        <v>17819</v>
      </c>
      <c r="W71" s="312">
        <f t="shared" si="45"/>
        <v>331712.19</v>
      </c>
      <c r="X71" s="5"/>
      <c r="Y71" s="323">
        <v>17819</v>
      </c>
      <c r="Z71" s="323">
        <v>331712.19</v>
      </c>
      <c r="AB71" s="313">
        <f t="shared" si="37"/>
        <v>0</v>
      </c>
      <c r="AC71" s="314">
        <f t="shared" si="38"/>
        <v>0</v>
      </c>
    </row>
    <row r="72" spans="1:41" s="3" customFormat="1" ht="14.5" x14ac:dyDescent="0.25">
      <c r="A72" s="87">
        <v>42736</v>
      </c>
      <c r="B72" s="325">
        <v>2019</v>
      </c>
      <c r="C72" s="306"/>
      <c r="D72" s="446">
        <f t="shared" ref="D72:E76" si="46">SUM(D28+D45+D56)</f>
        <v>15901</v>
      </c>
      <c r="E72" s="446">
        <f t="shared" si="46"/>
        <v>144501.49999999997</v>
      </c>
      <c r="F72" s="447"/>
      <c r="G72" s="448">
        <f t="shared" ref="G72:L76" si="47">SUM(G28+G45+G56)</f>
        <v>334</v>
      </c>
      <c r="H72" s="448">
        <f t="shared" si="47"/>
        <v>11242.5</v>
      </c>
      <c r="I72" s="448">
        <f t="shared" si="47"/>
        <v>219</v>
      </c>
      <c r="J72" s="448">
        <f t="shared" si="47"/>
        <v>82362.7</v>
      </c>
      <c r="K72" s="448">
        <f t="shared" si="47"/>
        <v>40</v>
      </c>
      <c r="L72" s="448">
        <f t="shared" si="47"/>
        <v>137163.85</v>
      </c>
      <c r="M72" s="446">
        <f t="shared" si="41"/>
        <v>593</v>
      </c>
      <c r="N72" s="446">
        <f t="shared" si="41"/>
        <v>230769.05</v>
      </c>
      <c r="O72" s="306"/>
      <c r="P72" s="446">
        <f t="shared" ref="P72:Q76" si="48">SUM(P28+P45+P56)</f>
        <v>7</v>
      </c>
      <c r="Q72" s="446">
        <f t="shared" si="48"/>
        <v>77950.13</v>
      </c>
      <c r="R72" s="306"/>
      <c r="S72" s="446">
        <f t="shared" ref="S72:T76" si="49">SUM(S28+S45+S56)</f>
        <v>0</v>
      </c>
      <c r="T72" s="446">
        <f t="shared" si="49"/>
        <v>0</v>
      </c>
      <c r="U72" s="306"/>
      <c r="V72" s="312">
        <f t="shared" si="44"/>
        <v>16501</v>
      </c>
      <c r="W72" s="312">
        <f t="shared" si="45"/>
        <v>453220.67999999993</v>
      </c>
      <c r="X72" s="5"/>
      <c r="Y72" s="323">
        <v>16501</v>
      </c>
      <c r="Z72" s="323">
        <v>453220.67999999993</v>
      </c>
      <c r="AB72" s="313">
        <f t="shared" si="37"/>
        <v>0</v>
      </c>
      <c r="AC72" s="314">
        <f t="shared" si="38"/>
        <v>0</v>
      </c>
    </row>
    <row r="73" spans="1:41" s="3" customFormat="1" ht="14.5" x14ac:dyDescent="0.25">
      <c r="A73" s="87">
        <v>42736</v>
      </c>
      <c r="B73" s="305">
        <v>2020</v>
      </c>
      <c r="C73" s="306"/>
      <c r="D73" s="446">
        <f t="shared" si="46"/>
        <v>14015</v>
      </c>
      <c r="E73" s="446">
        <f t="shared" si="46"/>
        <v>124463.87</v>
      </c>
      <c r="F73" s="449"/>
      <c r="G73" s="448">
        <f t="shared" si="47"/>
        <v>284</v>
      </c>
      <c r="H73" s="448">
        <f t="shared" si="47"/>
        <v>9194.3700000000008</v>
      </c>
      <c r="I73" s="448">
        <f t="shared" si="47"/>
        <v>187</v>
      </c>
      <c r="J73" s="448">
        <f t="shared" si="47"/>
        <v>67025.959999999992</v>
      </c>
      <c r="K73" s="448">
        <f t="shared" si="47"/>
        <v>22</v>
      </c>
      <c r="L73" s="448">
        <f t="shared" si="47"/>
        <v>56820.75</v>
      </c>
      <c r="M73" s="446">
        <f t="shared" si="41"/>
        <v>493</v>
      </c>
      <c r="N73" s="446">
        <f t="shared" si="41"/>
        <v>133041.07999999999</v>
      </c>
      <c r="O73" s="306"/>
      <c r="P73" s="446">
        <f t="shared" si="48"/>
        <v>10</v>
      </c>
      <c r="Q73" s="446">
        <f t="shared" si="48"/>
        <v>66584.34</v>
      </c>
      <c r="R73" s="306"/>
      <c r="S73" s="446">
        <f t="shared" si="49"/>
        <v>0</v>
      </c>
      <c r="T73" s="446">
        <f t="shared" si="49"/>
        <v>0</v>
      </c>
      <c r="U73" s="306"/>
      <c r="V73" s="312">
        <f t="shared" si="44"/>
        <v>14518</v>
      </c>
      <c r="W73" s="312">
        <f t="shared" si="45"/>
        <v>324089.28999999998</v>
      </c>
      <c r="X73" s="5"/>
      <c r="Y73" s="323">
        <v>14518</v>
      </c>
      <c r="Z73" s="323">
        <v>324089.28999999998</v>
      </c>
      <c r="AB73" s="313">
        <f t="shared" si="37"/>
        <v>0</v>
      </c>
      <c r="AC73" s="314">
        <f t="shared" si="38"/>
        <v>0</v>
      </c>
      <c r="AE73"/>
      <c r="AF73" s="107"/>
      <c r="AG73" s="107"/>
      <c r="AH73" s="107"/>
      <c r="AI73" s="107"/>
      <c r="AJ73" s="107"/>
      <c r="AK73" s="107"/>
      <c r="AL73" s="107"/>
      <c r="AM73" s="107"/>
      <c r="AN73" s="107"/>
      <c r="AO73" s="107"/>
    </row>
    <row r="74" spans="1:41" s="3" customFormat="1" ht="14.5" x14ac:dyDescent="0.25">
      <c r="A74" s="87">
        <v>42736</v>
      </c>
      <c r="B74" s="305">
        <v>2021</v>
      </c>
      <c r="C74" s="306"/>
      <c r="D74" s="446">
        <f t="shared" si="46"/>
        <v>14738</v>
      </c>
      <c r="E74" s="446">
        <f t="shared" si="46"/>
        <v>134245.93</v>
      </c>
      <c r="F74" s="447"/>
      <c r="G74" s="448">
        <f t="shared" si="47"/>
        <v>265</v>
      </c>
      <c r="H74" s="448">
        <f t="shared" si="47"/>
        <v>11502.710000000001</v>
      </c>
      <c r="I74" s="448">
        <f t="shared" si="47"/>
        <v>221</v>
      </c>
      <c r="J74" s="448">
        <f t="shared" si="47"/>
        <v>69988.12</v>
      </c>
      <c r="K74" s="448">
        <f t="shared" si="47"/>
        <v>23</v>
      </c>
      <c r="L74" s="448">
        <f t="shared" si="47"/>
        <v>58031.1</v>
      </c>
      <c r="M74" s="446">
        <f t="shared" si="41"/>
        <v>509</v>
      </c>
      <c r="N74" s="446">
        <f t="shared" si="41"/>
        <v>139521.93</v>
      </c>
      <c r="O74" s="306"/>
      <c r="P74" s="446">
        <f t="shared" si="48"/>
        <v>3</v>
      </c>
      <c r="Q74" s="446">
        <f t="shared" si="48"/>
        <v>33581.07</v>
      </c>
      <c r="R74" s="306"/>
      <c r="S74" s="446">
        <f t="shared" si="49"/>
        <v>14</v>
      </c>
      <c r="T74" s="446">
        <f t="shared" si="49"/>
        <v>31540.98</v>
      </c>
      <c r="U74" s="306"/>
      <c r="V74" s="312">
        <f t="shared" si="44"/>
        <v>15264</v>
      </c>
      <c r="W74" s="312">
        <f t="shared" si="45"/>
        <v>338889.91</v>
      </c>
      <c r="X74" s="5"/>
      <c r="Y74" s="287">
        <v>15258</v>
      </c>
      <c r="Z74" s="287">
        <v>338843.06</v>
      </c>
      <c r="AB74" s="313">
        <f t="shared" si="37"/>
        <v>6</v>
      </c>
      <c r="AC74" s="314">
        <f t="shared" si="38"/>
        <v>46.849999999976717</v>
      </c>
      <c r="AE74" s="411"/>
      <c r="AF74" s="107"/>
      <c r="AG74" s="107"/>
      <c r="AH74" s="107"/>
      <c r="AI74" s="107"/>
      <c r="AJ74" s="107"/>
      <c r="AK74" s="107"/>
      <c r="AL74" s="107"/>
      <c r="AM74" s="107"/>
      <c r="AN74" s="107"/>
      <c r="AO74" s="107"/>
    </row>
    <row r="75" spans="1:41" s="3" customFormat="1" ht="14.5" x14ac:dyDescent="0.25">
      <c r="A75" s="87">
        <v>42736</v>
      </c>
      <c r="B75" s="305">
        <v>2022</v>
      </c>
      <c r="C75" s="306"/>
      <c r="D75" s="446">
        <f t="shared" si="46"/>
        <v>17977</v>
      </c>
      <c r="E75" s="446">
        <f t="shared" si="46"/>
        <v>161852.29999999999</v>
      </c>
      <c r="F75" s="447"/>
      <c r="G75" s="448">
        <f t="shared" si="47"/>
        <v>401</v>
      </c>
      <c r="H75" s="448">
        <f t="shared" si="47"/>
        <v>16130.99</v>
      </c>
      <c r="I75" s="448">
        <f t="shared" si="47"/>
        <v>421</v>
      </c>
      <c r="J75" s="448">
        <f t="shared" si="47"/>
        <v>146801.60000000001</v>
      </c>
      <c r="K75" s="448">
        <f t="shared" si="47"/>
        <v>56</v>
      </c>
      <c r="L75" s="448">
        <f t="shared" si="47"/>
        <v>116351.67</v>
      </c>
      <c r="M75" s="446">
        <f t="shared" si="41"/>
        <v>878</v>
      </c>
      <c r="N75" s="446">
        <f t="shared" si="41"/>
        <v>279284.26</v>
      </c>
      <c r="O75" s="306"/>
      <c r="P75" s="446">
        <f t="shared" si="48"/>
        <v>3</v>
      </c>
      <c r="Q75" s="446">
        <f t="shared" si="48"/>
        <v>19826.060000000001</v>
      </c>
      <c r="R75" s="306"/>
      <c r="S75" s="446">
        <f t="shared" si="49"/>
        <v>7</v>
      </c>
      <c r="T75" s="446">
        <f t="shared" si="49"/>
        <v>13082.14</v>
      </c>
      <c r="U75" s="306"/>
      <c r="V75" s="312">
        <f t="shared" si="44"/>
        <v>18865</v>
      </c>
      <c r="W75" s="312">
        <f t="shared" si="45"/>
        <v>474044.76</v>
      </c>
      <c r="X75" s="5"/>
      <c r="Y75" s="287">
        <v>18861</v>
      </c>
      <c r="Z75" s="287">
        <v>473621.55000000005</v>
      </c>
      <c r="AB75" s="313">
        <f t="shared" si="37"/>
        <v>4</v>
      </c>
      <c r="AC75" s="314">
        <f t="shared" si="38"/>
        <v>423.20999999996275</v>
      </c>
      <c r="AE75" s="107"/>
      <c r="AF75" s="107"/>
      <c r="AG75" s="107"/>
      <c r="AH75" s="107"/>
      <c r="AI75" s="107"/>
      <c r="AJ75" s="107"/>
      <c r="AK75" s="107"/>
      <c r="AL75" s="107"/>
      <c r="AM75" s="107"/>
      <c r="AN75" s="107"/>
      <c r="AO75" s="107"/>
    </row>
    <row r="76" spans="1:41" s="3" customFormat="1" ht="14.5" x14ac:dyDescent="0.25">
      <c r="A76" s="87">
        <v>42736</v>
      </c>
      <c r="B76" s="305">
        <v>2023</v>
      </c>
      <c r="C76" s="306"/>
      <c r="D76" s="446">
        <f t="shared" si="46"/>
        <v>22356</v>
      </c>
      <c r="E76" s="446">
        <f t="shared" si="46"/>
        <v>197803.78</v>
      </c>
      <c r="F76" s="447"/>
      <c r="G76" s="448">
        <f t="shared" si="47"/>
        <v>279</v>
      </c>
      <c r="H76" s="448">
        <f t="shared" si="47"/>
        <v>9485.630000000001</v>
      </c>
      <c r="I76" s="448">
        <f t="shared" si="47"/>
        <v>192</v>
      </c>
      <c r="J76" s="448">
        <f t="shared" si="47"/>
        <v>69988.990000000005</v>
      </c>
      <c r="K76" s="448">
        <f t="shared" si="47"/>
        <v>29</v>
      </c>
      <c r="L76" s="448">
        <f t="shared" si="47"/>
        <v>49816.14</v>
      </c>
      <c r="M76" s="446">
        <f t="shared" ref="M76:M77" si="50">SUM(G76+I76+K76)</f>
        <v>500</v>
      </c>
      <c r="N76" s="446">
        <f t="shared" ref="N76:N77" si="51">SUM(H76+J76+L76)</f>
        <v>129290.76000000001</v>
      </c>
      <c r="O76" s="306"/>
      <c r="P76" s="446">
        <f t="shared" si="48"/>
        <v>1</v>
      </c>
      <c r="Q76" s="446">
        <f t="shared" si="48"/>
        <v>25612.2</v>
      </c>
      <c r="R76" s="306"/>
      <c r="S76" s="446">
        <f t="shared" si="49"/>
        <v>82</v>
      </c>
      <c r="T76" s="446">
        <f t="shared" si="49"/>
        <v>98844.01</v>
      </c>
      <c r="U76" s="306"/>
      <c r="V76" s="312">
        <f t="shared" ref="V76:V77" si="52">SUM(D76+M76+P76+S76)</f>
        <v>22939</v>
      </c>
      <c r="W76" s="312">
        <f t="shared" ref="W76:W77" si="53">SUM(E76+N76+Q76+T76)</f>
        <v>451550.75000000006</v>
      </c>
      <c r="X76" s="5"/>
      <c r="Y76" s="287">
        <v>22940</v>
      </c>
      <c r="Z76" s="287">
        <v>453325.64</v>
      </c>
      <c r="AB76" s="313">
        <f t="shared" ref="AB76:AB77" si="54">V76-Y76</f>
        <v>-1</v>
      </c>
      <c r="AC76" s="314">
        <f t="shared" ref="AC76:AC77" si="55">W76-Z76</f>
        <v>-1774.8899999999558</v>
      </c>
      <c r="AE76" s="476"/>
      <c r="AF76" s="107"/>
      <c r="AG76" s="107"/>
      <c r="AH76" s="107"/>
      <c r="AI76" s="107"/>
      <c r="AJ76" s="107"/>
      <c r="AK76" s="107"/>
      <c r="AL76" s="107"/>
      <c r="AM76" s="107"/>
      <c r="AN76" s="107"/>
      <c r="AO76" s="107"/>
    </row>
    <row r="77" spans="1:41" s="3" customFormat="1" ht="14.5" x14ac:dyDescent="0.25">
      <c r="A77" s="87">
        <v>42736</v>
      </c>
      <c r="B77" s="305">
        <v>2024</v>
      </c>
      <c r="C77" s="306"/>
      <c r="D77" s="446">
        <f t="shared" ref="D77:E78" si="56">SUM(D33+D50+D61)</f>
        <v>17389</v>
      </c>
      <c r="E77" s="446">
        <f t="shared" si="56"/>
        <v>149737.82</v>
      </c>
      <c r="F77" s="447"/>
      <c r="G77" s="448">
        <f t="shared" ref="G77:L78" si="57">SUM(G33+G50+G61)</f>
        <v>187</v>
      </c>
      <c r="H77" s="448">
        <f t="shared" si="57"/>
        <v>7103.02</v>
      </c>
      <c r="I77" s="448">
        <f t="shared" si="57"/>
        <v>143</v>
      </c>
      <c r="J77" s="448">
        <f t="shared" si="57"/>
        <v>41915.03</v>
      </c>
      <c r="K77" s="448">
        <f t="shared" si="57"/>
        <v>23</v>
      </c>
      <c r="L77" s="448">
        <f t="shared" si="57"/>
        <v>40274.94</v>
      </c>
      <c r="M77" s="446">
        <f t="shared" si="50"/>
        <v>353</v>
      </c>
      <c r="N77" s="446">
        <f t="shared" si="51"/>
        <v>89292.99</v>
      </c>
      <c r="O77" s="306"/>
      <c r="P77" s="446">
        <f t="shared" ref="P77:Q78" si="58">SUM(P33+P50+P61)</f>
        <v>0</v>
      </c>
      <c r="Q77" s="446">
        <f t="shared" si="58"/>
        <v>0</v>
      </c>
      <c r="R77" s="306"/>
      <c r="S77" s="446">
        <f t="shared" ref="S77:T78" si="59">SUM(S33+S50+S61)</f>
        <v>11</v>
      </c>
      <c r="T77" s="446">
        <f t="shared" si="59"/>
        <v>32920.71</v>
      </c>
      <c r="U77" s="306"/>
      <c r="V77" s="312">
        <f t="shared" si="52"/>
        <v>17753</v>
      </c>
      <c r="W77" s="312">
        <f t="shared" si="53"/>
        <v>271951.52</v>
      </c>
      <c r="X77" s="5"/>
      <c r="Y77" s="287">
        <v>17331</v>
      </c>
      <c r="Z77" s="287">
        <v>260995.63999999998</v>
      </c>
      <c r="AB77" s="313">
        <f t="shared" si="54"/>
        <v>422</v>
      </c>
      <c r="AC77" s="314">
        <f t="shared" si="55"/>
        <v>10955.880000000034</v>
      </c>
      <c r="AE77" s="107"/>
      <c r="AF77" s="107"/>
      <c r="AG77" s="107"/>
      <c r="AH77" s="107"/>
      <c r="AI77" s="107"/>
      <c r="AJ77" s="107"/>
      <c r="AK77" s="107"/>
      <c r="AL77" s="107"/>
      <c r="AM77" s="107"/>
      <c r="AN77" s="107"/>
      <c r="AO77" s="107"/>
    </row>
    <row r="78" spans="1:41" s="3" customFormat="1" ht="14.5" x14ac:dyDescent="0.25">
      <c r="A78" s="87">
        <v>42736</v>
      </c>
      <c r="B78" s="305">
        <v>2025</v>
      </c>
      <c r="C78" s="306"/>
      <c r="D78" s="446">
        <f t="shared" si="56"/>
        <v>2018</v>
      </c>
      <c r="E78" s="446">
        <f t="shared" si="56"/>
        <v>18094</v>
      </c>
      <c r="F78" s="447"/>
      <c r="G78" s="448">
        <f t="shared" si="57"/>
        <v>18</v>
      </c>
      <c r="H78" s="448">
        <f t="shared" si="57"/>
        <v>698.54</v>
      </c>
      <c r="I78" s="448">
        <f t="shared" si="57"/>
        <v>10</v>
      </c>
      <c r="J78" s="448">
        <f t="shared" si="57"/>
        <v>4220.3999999999996</v>
      </c>
      <c r="K78" s="448">
        <f t="shared" si="57"/>
        <v>0</v>
      </c>
      <c r="L78" s="448">
        <f t="shared" si="57"/>
        <v>0</v>
      </c>
      <c r="M78" s="446">
        <f t="shared" si="41"/>
        <v>28</v>
      </c>
      <c r="N78" s="446">
        <f t="shared" si="41"/>
        <v>4918.9399999999996</v>
      </c>
      <c r="O78" s="306"/>
      <c r="P78" s="446">
        <f t="shared" si="58"/>
        <v>0</v>
      </c>
      <c r="Q78" s="446">
        <f t="shared" si="58"/>
        <v>0</v>
      </c>
      <c r="R78" s="306"/>
      <c r="S78" s="446">
        <f t="shared" si="59"/>
        <v>0</v>
      </c>
      <c r="T78" s="446">
        <f t="shared" si="59"/>
        <v>0</v>
      </c>
      <c r="U78" s="306"/>
      <c r="V78" s="312">
        <f t="shared" si="44"/>
        <v>2046</v>
      </c>
      <c r="W78" s="312">
        <f t="shared" si="45"/>
        <v>23012.94</v>
      </c>
      <c r="X78" s="5"/>
      <c r="Y78" s="287">
        <v>704</v>
      </c>
      <c r="Z78" s="287">
        <v>7382.9800000000005</v>
      </c>
      <c r="AB78" s="313">
        <f t="shared" si="37"/>
        <v>1342</v>
      </c>
      <c r="AC78" s="314">
        <f t="shared" si="38"/>
        <v>15629.96</v>
      </c>
      <c r="AE78" s="107"/>
      <c r="AF78" s="107"/>
      <c r="AG78" s="107"/>
      <c r="AH78" s="107"/>
      <c r="AI78" s="107"/>
      <c r="AJ78" s="107"/>
      <c r="AK78" s="107"/>
      <c r="AL78" s="107"/>
      <c r="AM78" s="107"/>
      <c r="AN78" s="107"/>
      <c r="AO78" s="107"/>
    </row>
    <row r="79" spans="1:41" ht="5.5" customHeight="1" thickBot="1" x14ac:dyDescent="0.35"/>
    <row r="80" spans="1:41" s="48" customFormat="1" ht="29" thickTop="1" thickBot="1" x14ac:dyDescent="0.3">
      <c r="A80" s="317"/>
      <c r="B80" s="451" t="s">
        <v>356</v>
      </c>
      <c r="C80" s="198"/>
      <c r="D80" s="452">
        <f>SUM(D67:D78)</f>
        <v>204291</v>
      </c>
      <c r="E80" s="453">
        <f>SUM(E67:E78)</f>
        <v>1751564.4750000001</v>
      </c>
      <c r="F80" s="199"/>
      <c r="G80" s="454">
        <f t="shared" ref="G80:N80" si="60">SUM(G67:G78)</f>
        <v>5707</v>
      </c>
      <c r="H80" s="455">
        <f t="shared" si="60"/>
        <v>190968.052</v>
      </c>
      <c r="I80" s="455">
        <f t="shared" si="60"/>
        <v>3552</v>
      </c>
      <c r="J80" s="455">
        <f t="shared" si="60"/>
        <v>1165946.4629999998</v>
      </c>
      <c r="K80" s="455">
        <f t="shared" si="60"/>
        <v>424</v>
      </c>
      <c r="L80" s="455">
        <f t="shared" si="60"/>
        <v>982967.59400000004</v>
      </c>
      <c r="M80" s="453">
        <f t="shared" si="60"/>
        <v>9683</v>
      </c>
      <c r="N80" s="456">
        <f t="shared" si="60"/>
        <v>2339882.1089999997</v>
      </c>
      <c r="O80" s="199"/>
      <c r="P80" s="452">
        <f>SUM(P67:P78)</f>
        <v>191</v>
      </c>
      <c r="Q80" s="453">
        <f>SUM(Q67:Q78)</f>
        <v>815013.45499999996</v>
      </c>
      <c r="R80" s="199"/>
      <c r="S80" s="452">
        <f t="shared" ref="S80:W80" si="61">SUM(S67:S78)</f>
        <v>114</v>
      </c>
      <c r="T80" s="453">
        <f t="shared" si="61"/>
        <v>176387.84</v>
      </c>
      <c r="U80" s="199"/>
      <c r="V80" s="452">
        <f t="shared" si="61"/>
        <v>214279</v>
      </c>
      <c r="W80" s="453">
        <f t="shared" si="61"/>
        <v>5082847.8789999997</v>
      </c>
      <c r="X80" s="8"/>
      <c r="Y80" s="457">
        <f>SUM(Y67:Y78)</f>
        <v>212506</v>
      </c>
      <c r="Z80" s="458">
        <f>SUM(Z67:Z78)</f>
        <v>5057566.8689999999</v>
      </c>
      <c r="AA80" s="200"/>
      <c r="AB80" s="459">
        <f>SUM(AB67:AB78)</f>
        <v>1773</v>
      </c>
      <c r="AC80" s="460">
        <f>SUM(AC67:AC78)</f>
        <v>25281.010000000017</v>
      </c>
    </row>
    <row r="81" spans="4:22" ht="14.5" thickTop="1" x14ac:dyDescent="0.3">
      <c r="D81" s="474"/>
    </row>
    <row r="82" spans="4:22" x14ac:dyDescent="0.3">
      <c r="G82" s="475"/>
    </row>
    <row r="83" spans="4:22" x14ac:dyDescent="0.3">
      <c r="V83" s="125"/>
    </row>
    <row r="84" spans="4:22" x14ac:dyDescent="0.3">
      <c r="I84"/>
      <c r="K84"/>
    </row>
    <row r="85" spans="4:22" x14ac:dyDescent="0.3">
      <c r="I85"/>
      <c r="K85"/>
    </row>
  </sheetData>
  <mergeCells count="22">
    <mergeCell ref="AB5:AB6"/>
    <mergeCell ref="AC5:AC6"/>
    <mergeCell ref="P4:Q5"/>
    <mergeCell ref="I5:J5"/>
    <mergeCell ref="Y2:Z4"/>
    <mergeCell ref="AB2:AC4"/>
    <mergeCell ref="Y5:Y6"/>
    <mergeCell ref="D38:T38"/>
    <mergeCell ref="D39:T39"/>
    <mergeCell ref="D4:E5"/>
    <mergeCell ref="G4:H4"/>
    <mergeCell ref="M4:N4"/>
    <mergeCell ref="I4:J4"/>
    <mergeCell ref="K4:L4"/>
    <mergeCell ref="K5:L5"/>
    <mergeCell ref="S55:T55"/>
    <mergeCell ref="G1:L1"/>
    <mergeCell ref="Z5:Z6"/>
    <mergeCell ref="V4:W5"/>
    <mergeCell ref="G5:H5"/>
    <mergeCell ref="M5:N5"/>
    <mergeCell ref="S4:T5"/>
  </mergeCells>
  <printOptions horizontalCentered="1" verticalCentered="1"/>
  <pageMargins left="0.15" right="0.15" top="0.2" bottom="0.2" header="0.1" footer="0.1"/>
  <pageSetup scale="48" orientation="landscape" r:id="rId1"/>
  <headerFooter alignWithMargins="0">
    <oddFooter>&amp;LNew Jersey Board of Public Utilities,  Office of Clean Energy&amp;RNew Jersey's Clean Energy Program&amp;XTM</oddFooter>
  </headerFooter>
  <ignoredErrors>
    <ignoredError sqref="D67:Q67"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Z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2" customWidth="1"/>
    <col min="2" max="2" width="4.36328125" style="92" hidden="1" customWidth="1"/>
    <col min="3" max="3" width="17.453125" style="15" bestFit="1" customWidth="1"/>
    <col min="4" max="4" width="0.90625" style="1" customWidth="1"/>
    <col min="5" max="5" width="11.6328125" style="1" customWidth="1"/>
    <col min="6" max="6" width="13.54296875" style="125" customWidth="1"/>
    <col min="7" max="7" width="0.90625" style="1" customWidth="1"/>
    <col min="8" max="8" width="14.36328125" style="1" customWidth="1"/>
    <col min="9" max="9" width="16.36328125" style="1" bestFit="1" customWidth="1"/>
    <col min="10" max="10" width="0.90625" style="1" customWidth="1"/>
    <col min="11" max="11" width="12.453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2" customWidth="1"/>
    <col min="20" max="20" width="10.36328125" style="92"/>
    <col min="21" max="21" width="1.54296875" style="92" customWidth="1"/>
    <col min="22" max="22" width="5.36328125" style="92" customWidth="1"/>
    <col min="23" max="25" width="10.36328125" style="92"/>
    <col min="26" max="26" width="10.90625" style="92" bestFit="1" customWidth="1"/>
    <col min="27" max="16384" width="10.36328125" style="92"/>
  </cols>
  <sheetData>
    <row r="1" spans="2:21" s="1" customFormat="1" ht="26.4" customHeight="1" x14ac:dyDescent="0.3">
      <c r="B1" s="184"/>
      <c r="C1" s="603" t="s">
        <v>382</v>
      </c>
      <c r="D1" s="603"/>
      <c r="E1" s="603"/>
      <c r="F1" s="603"/>
      <c r="G1" s="603"/>
      <c r="H1" s="603"/>
      <c r="I1" s="603"/>
      <c r="L1" s="184"/>
      <c r="M1" s="184"/>
      <c r="N1" s="184"/>
      <c r="O1" s="184"/>
      <c r="P1" s="184"/>
      <c r="Q1" s="184"/>
      <c r="R1" s="184"/>
      <c r="S1" s="184"/>
      <c r="T1" s="184"/>
      <c r="U1" s="184"/>
    </row>
    <row r="2" spans="2:21" ht="27" customHeight="1" x14ac:dyDescent="0.35">
      <c r="B2" s="204"/>
      <c r="C2" s="523" t="s">
        <v>383</v>
      </c>
      <c r="D2" s="523"/>
      <c r="E2" s="523"/>
      <c r="F2" s="523"/>
      <c r="G2" s="523"/>
      <c r="H2" s="523"/>
      <c r="I2" s="485">
        <f>'Annual Capacity'!M1</f>
        <v>45716</v>
      </c>
      <c r="J2" s="471"/>
      <c r="K2" s="184"/>
      <c r="L2" s="184"/>
      <c r="M2" s="184"/>
      <c r="N2" s="184"/>
      <c r="O2" s="184"/>
      <c r="P2" s="184"/>
      <c r="Q2" s="184"/>
      <c r="R2" s="184"/>
      <c r="S2" s="184"/>
      <c r="T2" s="184"/>
      <c r="U2" s="184"/>
    </row>
    <row r="3" spans="2:21" ht="12" customHeight="1" x14ac:dyDescent="0.35">
      <c r="B3" s="204"/>
      <c r="C3" s="286"/>
      <c r="D3" s="286"/>
      <c r="E3" s="286"/>
      <c r="F3" s="298"/>
      <c r="G3" s="286"/>
      <c r="H3" s="286"/>
      <c r="I3" s="286"/>
      <c r="J3" s="286"/>
      <c r="K3" s="286"/>
      <c r="L3" s="286"/>
      <c r="M3" s="286"/>
      <c r="N3" s="286"/>
      <c r="O3" s="286"/>
      <c r="P3" s="286"/>
      <c r="Q3" s="286"/>
      <c r="R3" s="286"/>
      <c r="S3" s="286"/>
      <c r="T3" s="286"/>
      <c r="U3" s="286"/>
    </row>
    <row r="4" spans="2:21" s="94" customFormat="1" ht="43.25" customHeight="1" x14ac:dyDescent="0.3">
      <c r="C4" s="153"/>
      <c r="D4" s="6"/>
      <c r="E4" s="500" t="s">
        <v>4</v>
      </c>
      <c r="F4" s="500"/>
      <c r="G4" s="6"/>
      <c r="H4" s="501" t="s">
        <v>345</v>
      </c>
      <c r="I4" s="501"/>
      <c r="J4" s="6"/>
      <c r="K4" s="500" t="s">
        <v>25</v>
      </c>
      <c r="L4" s="500"/>
      <c r="M4" s="6"/>
      <c r="N4" s="500" t="s">
        <v>377</v>
      </c>
      <c r="O4" s="500"/>
      <c r="P4" s="6"/>
      <c r="Q4" s="605" t="str">
        <f>'Annual Capacity'!V4</f>
        <v>Total of All Projects               as 02/28/2025 (kW)</v>
      </c>
      <c r="R4" s="606"/>
      <c r="U4" s="15"/>
    </row>
    <row r="5" spans="2:21" s="95" customFormat="1" ht="42" x14ac:dyDescent="0.3">
      <c r="C5" s="218" t="s">
        <v>34</v>
      </c>
      <c r="D5" s="44"/>
      <c r="E5" s="59" t="s">
        <v>8</v>
      </c>
      <c r="F5" s="123" t="s">
        <v>10</v>
      </c>
      <c r="G5" s="44"/>
      <c r="H5" s="59" t="s">
        <v>8</v>
      </c>
      <c r="I5" s="59" t="s">
        <v>10</v>
      </c>
      <c r="J5" s="44"/>
      <c r="K5" s="59" t="s">
        <v>8</v>
      </c>
      <c r="L5" s="59" t="s">
        <v>10</v>
      </c>
      <c r="M5" s="44"/>
      <c r="N5" s="59" t="s">
        <v>8</v>
      </c>
      <c r="O5" s="59" t="s">
        <v>10</v>
      </c>
      <c r="P5" s="44"/>
      <c r="Q5" s="213" t="s">
        <v>7</v>
      </c>
      <c r="R5" s="213" t="s">
        <v>11</v>
      </c>
      <c r="T5" s="219" t="s">
        <v>56</v>
      </c>
      <c r="U5" s="15"/>
    </row>
    <row r="6" spans="2:21" s="95" customFormat="1" x14ac:dyDescent="0.3">
      <c r="B6" s="95">
        <v>1</v>
      </c>
      <c r="C6" s="216" t="s">
        <v>35</v>
      </c>
      <c r="D6" s="98"/>
      <c r="E6" s="369">
        <v>2203</v>
      </c>
      <c r="F6" s="369">
        <v>22270.002000000022</v>
      </c>
      <c r="G6" s="80"/>
      <c r="H6" s="369">
        <v>179</v>
      </c>
      <c r="I6" s="369">
        <v>35073.169000000009</v>
      </c>
      <c r="J6" s="80"/>
      <c r="K6" s="370">
        <v>5</v>
      </c>
      <c r="L6" s="369">
        <v>33383.090000000004</v>
      </c>
      <c r="M6" s="80"/>
      <c r="N6" s="370">
        <v>0</v>
      </c>
      <c r="O6" s="369">
        <v>0</v>
      </c>
      <c r="P6" s="98"/>
      <c r="Q6" s="214">
        <f t="shared" ref="Q6:Q26" si="0">SUM(E6+H6+K6+N6)</f>
        <v>2387</v>
      </c>
      <c r="R6" s="214">
        <f t="shared" ref="R6:R26" si="1">SUM(F6+I6+L6+O6)</f>
        <v>90726.261000000028</v>
      </c>
      <c r="T6" s="29">
        <f>R6/$R$28</f>
        <v>1.7849493609103866E-2</v>
      </c>
      <c r="U6" s="15"/>
    </row>
    <row r="7" spans="2:21" s="95" customFormat="1" x14ac:dyDescent="0.3">
      <c r="B7" s="95">
        <v>2</v>
      </c>
      <c r="C7" s="216" t="s">
        <v>36</v>
      </c>
      <c r="D7" s="98"/>
      <c r="E7" s="369">
        <v>1980</v>
      </c>
      <c r="F7" s="369">
        <v>19116.971000000012</v>
      </c>
      <c r="G7" s="80"/>
      <c r="H7" s="369">
        <v>149</v>
      </c>
      <c r="I7" s="369">
        <v>56002.347000000016</v>
      </c>
      <c r="J7" s="80"/>
      <c r="K7" s="370">
        <v>8</v>
      </c>
      <c r="L7" s="369">
        <v>53167.504000000001</v>
      </c>
      <c r="M7" s="80"/>
      <c r="N7" s="370">
        <v>0</v>
      </c>
      <c r="O7" s="369">
        <v>0</v>
      </c>
      <c r="P7" s="98"/>
      <c r="Q7" s="214">
        <f t="shared" si="0"/>
        <v>2137</v>
      </c>
      <c r="R7" s="214">
        <f t="shared" si="1"/>
        <v>128286.82200000003</v>
      </c>
      <c r="T7" s="29">
        <f t="shared" ref="T7:T26" si="2">R7/$R$28</f>
        <v>2.5239162114497862E-2</v>
      </c>
      <c r="U7" s="15"/>
    </row>
    <row r="8" spans="2:21" s="96" customFormat="1" x14ac:dyDescent="0.3">
      <c r="B8" s="95">
        <v>3</v>
      </c>
      <c r="C8" s="216" t="s">
        <v>37</v>
      </c>
      <c r="D8" s="99"/>
      <c r="E8" s="369">
        <v>5205</v>
      </c>
      <c r="F8" s="369">
        <v>45429.081000000224</v>
      </c>
      <c r="G8" s="371"/>
      <c r="H8" s="369">
        <v>420</v>
      </c>
      <c r="I8" s="369">
        <v>119048.29600000005</v>
      </c>
      <c r="J8" s="80"/>
      <c r="K8" s="370">
        <v>3</v>
      </c>
      <c r="L8" s="369">
        <v>30806.19</v>
      </c>
      <c r="M8" s="80"/>
      <c r="N8" s="370">
        <v>4</v>
      </c>
      <c r="O8" s="369">
        <v>2794.31</v>
      </c>
      <c r="P8" s="98"/>
      <c r="Q8" s="214">
        <f t="shared" si="0"/>
        <v>5632</v>
      </c>
      <c r="R8" s="214">
        <f t="shared" si="1"/>
        <v>198077.87700000027</v>
      </c>
      <c r="T8" s="29">
        <f t="shared" si="2"/>
        <v>3.8969861213793054E-2</v>
      </c>
      <c r="U8" s="15"/>
    </row>
    <row r="9" spans="2:21" s="96" customFormat="1" x14ac:dyDescent="0.3">
      <c r="B9" s="95">
        <v>4</v>
      </c>
      <c r="C9" s="216" t="s">
        <v>38</v>
      </c>
      <c r="D9" s="99"/>
      <c r="E9" s="369">
        <v>2620</v>
      </c>
      <c r="F9" s="369">
        <v>29258.006000000008</v>
      </c>
      <c r="G9" s="371"/>
      <c r="H9" s="369">
        <v>207</v>
      </c>
      <c r="I9" s="369">
        <v>26454.931000000004</v>
      </c>
      <c r="J9" s="80"/>
      <c r="K9" s="370">
        <v>13</v>
      </c>
      <c r="L9" s="369">
        <v>80310.025000000009</v>
      </c>
      <c r="M9" s="80"/>
      <c r="N9" s="370">
        <v>1</v>
      </c>
      <c r="O9" s="369">
        <v>682.24</v>
      </c>
      <c r="P9" s="98"/>
      <c r="Q9" s="214">
        <f t="shared" si="0"/>
        <v>2841</v>
      </c>
      <c r="R9" s="214">
        <f t="shared" si="1"/>
        <v>136705.20200000002</v>
      </c>
      <c r="T9" s="29">
        <f t="shared" si="2"/>
        <v>2.6895395032649396E-2</v>
      </c>
      <c r="U9" s="15"/>
    </row>
    <row r="10" spans="2:21" s="95" customFormat="1" x14ac:dyDescent="0.3">
      <c r="B10" s="95">
        <v>5</v>
      </c>
      <c r="C10" s="216" t="s">
        <v>39</v>
      </c>
      <c r="D10" s="98"/>
      <c r="E10" s="369">
        <v>6758</v>
      </c>
      <c r="F10" s="369">
        <v>60998.529000000097</v>
      </c>
      <c r="G10" s="80"/>
      <c r="H10" s="369">
        <v>442</v>
      </c>
      <c r="I10" s="369">
        <v>139731.73700000002</v>
      </c>
      <c r="J10" s="80"/>
      <c r="K10" s="370">
        <v>3</v>
      </c>
      <c r="L10" s="369">
        <v>5755.8600000000006</v>
      </c>
      <c r="M10" s="80"/>
      <c r="N10" s="370">
        <v>5</v>
      </c>
      <c r="O10" s="369">
        <v>13572.79</v>
      </c>
      <c r="P10" s="98"/>
      <c r="Q10" s="214">
        <f t="shared" si="0"/>
        <v>7208</v>
      </c>
      <c r="R10" s="214">
        <f t="shared" si="1"/>
        <v>220058.91600000011</v>
      </c>
      <c r="T10" s="29">
        <f t="shared" si="2"/>
        <v>4.3294413011997983E-2</v>
      </c>
      <c r="U10" s="15"/>
    </row>
    <row r="11" spans="2:21" s="95" customFormat="1" x14ac:dyDescent="0.3">
      <c r="B11" s="95">
        <v>6</v>
      </c>
      <c r="C11" s="216" t="s">
        <v>40</v>
      </c>
      <c r="D11" s="98"/>
      <c r="E11" s="369">
        <v>6272</v>
      </c>
      <c r="F11" s="369">
        <v>48294.929999999869</v>
      </c>
      <c r="G11" s="80"/>
      <c r="H11" s="369">
        <v>340</v>
      </c>
      <c r="I11" s="369">
        <v>69316.248000000036</v>
      </c>
      <c r="J11" s="80"/>
      <c r="K11" s="370">
        <v>5</v>
      </c>
      <c r="L11" s="369">
        <v>3514.01</v>
      </c>
      <c r="M11" s="80"/>
      <c r="N11" s="370">
        <v>1</v>
      </c>
      <c r="O11" s="369">
        <v>272.55</v>
      </c>
      <c r="P11" s="98"/>
      <c r="Q11" s="214">
        <f t="shared" si="0"/>
        <v>6618</v>
      </c>
      <c r="R11" s="214">
        <f t="shared" si="1"/>
        <v>121397.7379999999</v>
      </c>
      <c r="T11" s="29">
        <f t="shared" si="2"/>
        <v>2.3883803043428218E-2</v>
      </c>
      <c r="U11" s="15"/>
    </row>
    <row r="12" spans="2:21" s="95" customFormat="1" x14ac:dyDescent="0.3">
      <c r="B12" s="95">
        <v>7</v>
      </c>
      <c r="C12" s="216" t="s">
        <v>41</v>
      </c>
      <c r="D12" s="98"/>
      <c r="E12" s="369">
        <v>11297</v>
      </c>
      <c r="F12" s="369">
        <v>86599.030999999624</v>
      </c>
      <c r="G12" s="80"/>
      <c r="H12" s="369">
        <v>723</v>
      </c>
      <c r="I12" s="369">
        <v>139195.28799999994</v>
      </c>
      <c r="J12" s="80"/>
      <c r="K12" s="370">
        <v>2</v>
      </c>
      <c r="L12" s="369">
        <v>2688.92</v>
      </c>
      <c r="M12" s="80"/>
      <c r="N12" s="370">
        <v>7</v>
      </c>
      <c r="O12" s="369">
        <v>11312.7</v>
      </c>
      <c r="P12" s="98"/>
      <c r="Q12" s="214">
        <f t="shared" si="0"/>
        <v>12029</v>
      </c>
      <c r="R12" s="214">
        <f t="shared" si="1"/>
        <v>239795.93899999958</v>
      </c>
      <c r="T12" s="29">
        <f t="shared" si="2"/>
        <v>4.7177476879263783E-2</v>
      </c>
      <c r="U12" s="15"/>
    </row>
    <row r="13" spans="2:21" s="95" customFormat="1" x14ac:dyDescent="0.3">
      <c r="B13" s="95">
        <v>8</v>
      </c>
      <c r="C13" s="216" t="s">
        <v>42</v>
      </c>
      <c r="D13" s="98"/>
      <c r="E13" s="369">
        <v>2953</v>
      </c>
      <c r="F13" s="369">
        <v>18942.810999999983</v>
      </c>
      <c r="G13" s="80"/>
      <c r="H13" s="369">
        <v>352</v>
      </c>
      <c r="I13" s="369">
        <v>107498.41500000002</v>
      </c>
      <c r="J13" s="80"/>
      <c r="K13" s="370">
        <v>7</v>
      </c>
      <c r="L13" s="369">
        <v>9077.125</v>
      </c>
      <c r="M13" s="80"/>
      <c r="N13" s="370">
        <v>10</v>
      </c>
      <c r="O13" s="369">
        <v>11309.330000000002</v>
      </c>
      <c r="P13" s="98"/>
      <c r="Q13" s="214">
        <f t="shared" si="0"/>
        <v>3322</v>
      </c>
      <c r="R13" s="214">
        <f t="shared" si="1"/>
        <v>146827.68100000004</v>
      </c>
      <c r="T13" s="29">
        <f t="shared" si="2"/>
        <v>2.8886892557481687E-2</v>
      </c>
      <c r="U13" s="15"/>
    </row>
    <row r="14" spans="2:21" s="93" customFormat="1" x14ac:dyDescent="0.35">
      <c r="B14" s="95">
        <v>9</v>
      </c>
      <c r="C14" s="216" t="s">
        <v>43</v>
      </c>
      <c r="D14" s="98"/>
      <c r="E14" s="369">
        <v>8336</v>
      </c>
      <c r="F14" s="369">
        <v>57648.035999999971</v>
      </c>
      <c r="G14" s="80"/>
      <c r="H14" s="369">
        <v>420</v>
      </c>
      <c r="I14" s="369">
        <v>102163.03199999999</v>
      </c>
      <c r="J14" s="80"/>
      <c r="K14" s="370">
        <v>15</v>
      </c>
      <c r="L14" s="369">
        <v>12831.09</v>
      </c>
      <c r="M14" s="80"/>
      <c r="N14" s="370">
        <v>3</v>
      </c>
      <c r="O14" s="369">
        <v>5724.93</v>
      </c>
      <c r="P14" s="98"/>
      <c r="Q14" s="214">
        <f t="shared" si="0"/>
        <v>8774</v>
      </c>
      <c r="R14" s="214">
        <f t="shared" si="1"/>
        <v>178367.08799999996</v>
      </c>
      <c r="T14" s="29">
        <f t="shared" si="2"/>
        <v>3.5091958626295258E-2</v>
      </c>
      <c r="U14" s="15"/>
    </row>
    <row r="15" spans="2:21" x14ac:dyDescent="0.35">
      <c r="B15" s="95">
        <v>10</v>
      </c>
      <c r="C15" s="216" t="s">
        <v>44</v>
      </c>
      <c r="D15" s="80"/>
      <c r="E15" s="369">
        <v>10996</v>
      </c>
      <c r="F15" s="369">
        <v>76961.359000000026</v>
      </c>
      <c r="G15" s="80"/>
      <c r="H15" s="369">
        <v>442</v>
      </c>
      <c r="I15" s="369">
        <v>108594.95000000003</v>
      </c>
      <c r="J15" s="80"/>
      <c r="K15" s="370">
        <v>10</v>
      </c>
      <c r="L15" s="369">
        <v>6375.6949999999997</v>
      </c>
      <c r="M15" s="80"/>
      <c r="N15" s="370">
        <v>4</v>
      </c>
      <c r="O15" s="369">
        <v>11003.51</v>
      </c>
      <c r="P15" s="80"/>
      <c r="Q15" s="214">
        <f t="shared" si="0"/>
        <v>11452</v>
      </c>
      <c r="R15" s="214">
        <f t="shared" si="1"/>
        <v>202935.51400000008</v>
      </c>
      <c r="T15" s="29">
        <f t="shared" si="2"/>
        <v>3.9925553200117092E-2</v>
      </c>
      <c r="U15" s="15"/>
    </row>
    <row r="16" spans="2:21" s="93" customFormat="1" x14ac:dyDescent="0.35">
      <c r="B16" s="95">
        <v>11</v>
      </c>
      <c r="C16" s="216" t="s">
        <v>45</v>
      </c>
      <c r="D16" s="98"/>
      <c r="E16" s="369">
        <v>18734</v>
      </c>
      <c r="F16" s="369">
        <v>151755.64299999955</v>
      </c>
      <c r="G16" s="80"/>
      <c r="H16" s="369">
        <v>885</v>
      </c>
      <c r="I16" s="369">
        <v>375005.48100000009</v>
      </c>
      <c r="J16" s="80"/>
      <c r="K16" s="370">
        <v>31</v>
      </c>
      <c r="L16" s="369">
        <v>80328.971000000005</v>
      </c>
      <c r="M16" s="80"/>
      <c r="N16" s="370">
        <v>17</v>
      </c>
      <c r="O16" s="369">
        <v>38797.18</v>
      </c>
      <c r="P16" s="98"/>
      <c r="Q16" s="214">
        <f t="shared" si="0"/>
        <v>19667</v>
      </c>
      <c r="R16" s="214">
        <f t="shared" si="1"/>
        <v>645887.27499999967</v>
      </c>
      <c r="T16" s="29">
        <f t="shared" si="2"/>
        <v>0.12707192669732087</v>
      </c>
      <c r="U16" s="15"/>
    </row>
    <row r="17" spans="2:26" x14ac:dyDescent="0.35">
      <c r="B17" s="95">
        <v>12</v>
      </c>
      <c r="C17" s="216" t="s">
        <v>46</v>
      </c>
      <c r="D17" s="80"/>
      <c r="E17" s="369">
        <v>8149</v>
      </c>
      <c r="F17" s="369">
        <v>69442.827999999819</v>
      </c>
      <c r="G17" s="80"/>
      <c r="H17" s="369">
        <v>493</v>
      </c>
      <c r="I17" s="369">
        <v>168865.92500000008</v>
      </c>
      <c r="J17" s="80"/>
      <c r="K17" s="370">
        <v>14</v>
      </c>
      <c r="L17" s="369">
        <v>32943.985000000001</v>
      </c>
      <c r="M17" s="80"/>
      <c r="N17" s="370">
        <v>5</v>
      </c>
      <c r="O17" s="369">
        <v>7990.17</v>
      </c>
      <c r="P17" s="80"/>
      <c r="Q17" s="214">
        <f t="shared" si="0"/>
        <v>8661</v>
      </c>
      <c r="R17" s="214">
        <f t="shared" si="1"/>
        <v>279242.90799999988</v>
      </c>
      <c r="T17" s="29">
        <f t="shared" si="2"/>
        <v>5.4938277482123668E-2</v>
      </c>
      <c r="U17" s="15"/>
    </row>
    <row r="18" spans="2:26" x14ac:dyDescent="0.35">
      <c r="B18" s="95">
        <v>13</v>
      </c>
      <c r="C18" s="216" t="s">
        <v>47</v>
      </c>
      <c r="D18" s="80"/>
      <c r="E18" s="369">
        <v>18024</v>
      </c>
      <c r="F18" s="369">
        <v>161674.15499999936</v>
      </c>
      <c r="G18" s="80"/>
      <c r="H18" s="369">
        <v>741</v>
      </c>
      <c r="I18" s="369">
        <v>181145.16999999995</v>
      </c>
      <c r="J18" s="80"/>
      <c r="K18" s="370">
        <v>22</v>
      </c>
      <c r="L18" s="369">
        <v>167652.69500000001</v>
      </c>
      <c r="M18" s="80"/>
      <c r="N18" s="370">
        <v>29</v>
      </c>
      <c r="O18" s="369">
        <v>27626.199999999997</v>
      </c>
      <c r="P18" s="80"/>
      <c r="Q18" s="214">
        <f t="shared" si="0"/>
        <v>18816</v>
      </c>
      <c r="R18" s="214">
        <f t="shared" si="1"/>
        <v>538098.21999999927</v>
      </c>
      <c r="T18" s="29">
        <f t="shared" si="2"/>
        <v>0.10586549730028166</v>
      </c>
      <c r="U18" s="15"/>
    </row>
    <row r="19" spans="2:26" x14ac:dyDescent="0.35">
      <c r="B19" s="95">
        <v>14</v>
      </c>
      <c r="C19" s="216" t="s">
        <v>48</v>
      </c>
      <c r="D19" s="80"/>
      <c r="E19" s="369">
        <v>17522</v>
      </c>
      <c r="F19" s="369">
        <v>148591.195000001</v>
      </c>
      <c r="G19" s="80"/>
      <c r="H19" s="369">
        <v>594</v>
      </c>
      <c r="I19" s="369">
        <v>152157.9230000001</v>
      </c>
      <c r="J19" s="80"/>
      <c r="K19" s="370">
        <v>15</v>
      </c>
      <c r="L19" s="369">
        <v>32184.064999999999</v>
      </c>
      <c r="M19" s="80"/>
      <c r="N19" s="370">
        <v>5</v>
      </c>
      <c r="O19" s="369">
        <v>5374.24</v>
      </c>
      <c r="P19" s="80"/>
      <c r="Q19" s="214">
        <f t="shared" si="0"/>
        <v>18136</v>
      </c>
      <c r="R19" s="214">
        <f t="shared" si="1"/>
        <v>338307.42300000106</v>
      </c>
      <c r="T19" s="29">
        <f t="shared" si="2"/>
        <v>6.6558636035391278E-2</v>
      </c>
      <c r="U19" s="15"/>
    </row>
    <row r="20" spans="2:26" x14ac:dyDescent="0.35">
      <c r="B20" s="95">
        <v>15</v>
      </c>
      <c r="C20" s="216" t="s">
        <v>49</v>
      </c>
      <c r="D20" s="80"/>
      <c r="E20" s="369">
        <v>13082</v>
      </c>
      <c r="F20" s="369">
        <v>122403.93899999966</v>
      </c>
      <c r="G20" s="80"/>
      <c r="H20" s="369">
        <v>378</v>
      </c>
      <c r="I20" s="369">
        <v>100570.95899999999</v>
      </c>
      <c r="J20" s="80"/>
      <c r="K20" s="370">
        <v>5</v>
      </c>
      <c r="L20" s="369">
        <v>24438.275000000001</v>
      </c>
      <c r="M20" s="80"/>
      <c r="N20" s="370">
        <v>3</v>
      </c>
      <c r="O20" s="369">
        <v>5353.8799999999992</v>
      </c>
      <c r="P20" s="80"/>
      <c r="Q20" s="214">
        <f t="shared" si="0"/>
        <v>13468</v>
      </c>
      <c r="R20" s="214">
        <f t="shared" si="1"/>
        <v>252767.05299999964</v>
      </c>
      <c r="T20" s="29">
        <f t="shared" si="2"/>
        <v>4.9729415137206086E-2</v>
      </c>
      <c r="U20" s="15"/>
    </row>
    <row r="21" spans="2:26" x14ac:dyDescent="0.35">
      <c r="B21" s="95">
        <v>16</v>
      </c>
      <c r="C21" s="216" t="s">
        <v>50</v>
      </c>
      <c r="D21" s="80"/>
      <c r="E21" s="369">
        <v>4023</v>
      </c>
      <c r="F21" s="369">
        <v>43358.210000000145</v>
      </c>
      <c r="G21" s="80"/>
      <c r="H21" s="369">
        <v>218</v>
      </c>
      <c r="I21" s="369">
        <v>15617.196000000004</v>
      </c>
      <c r="J21" s="80"/>
      <c r="K21" s="370">
        <v>3</v>
      </c>
      <c r="L21" s="369">
        <v>22196.884999999998</v>
      </c>
      <c r="M21" s="80"/>
      <c r="N21" s="370">
        <v>0</v>
      </c>
      <c r="O21" s="369">
        <v>0</v>
      </c>
      <c r="P21" s="80"/>
      <c r="Q21" s="214">
        <f t="shared" si="0"/>
        <v>4244</v>
      </c>
      <c r="R21" s="214">
        <f t="shared" si="1"/>
        <v>81172.291000000143</v>
      </c>
      <c r="T21" s="29">
        <f t="shared" si="2"/>
        <v>1.596984460145251E-2</v>
      </c>
      <c r="U21" s="15"/>
    </row>
    <row r="22" spans="2:26" x14ac:dyDescent="0.35">
      <c r="B22" s="95">
        <v>17</v>
      </c>
      <c r="C22" s="216" t="s">
        <v>51</v>
      </c>
      <c r="D22" s="80"/>
      <c r="E22" s="369">
        <v>14853</v>
      </c>
      <c r="F22" s="369">
        <v>133926.03799999971</v>
      </c>
      <c r="G22" s="80"/>
      <c r="H22" s="369">
        <v>841</v>
      </c>
      <c r="I22" s="369">
        <v>142487.18700000012</v>
      </c>
      <c r="J22" s="80"/>
      <c r="K22" s="370">
        <v>13</v>
      </c>
      <c r="L22" s="369">
        <v>106655.39</v>
      </c>
      <c r="M22" s="80"/>
      <c r="N22" s="370">
        <v>6</v>
      </c>
      <c r="O22" s="369">
        <v>5219.26</v>
      </c>
      <c r="P22" s="80"/>
      <c r="Q22" s="214">
        <f t="shared" si="0"/>
        <v>15713</v>
      </c>
      <c r="R22" s="214">
        <f t="shared" si="1"/>
        <v>388287.87499999988</v>
      </c>
      <c r="T22" s="29">
        <f t="shared" si="2"/>
        <v>7.6391795130904994E-2</v>
      </c>
      <c r="U22" s="15"/>
    </row>
    <row r="23" spans="2:26" x14ac:dyDescent="0.35">
      <c r="B23" s="95">
        <v>18</v>
      </c>
      <c r="C23" s="216" t="s">
        <v>52</v>
      </c>
      <c r="D23" s="80"/>
      <c r="E23" s="369">
        <v>25060</v>
      </c>
      <c r="F23" s="369">
        <v>221793.68000000124</v>
      </c>
      <c r="G23" s="80"/>
      <c r="H23" s="369">
        <v>731</v>
      </c>
      <c r="I23" s="369">
        <v>142349.66799999992</v>
      </c>
      <c r="J23" s="80"/>
      <c r="K23" s="370">
        <v>4</v>
      </c>
      <c r="L23" s="369">
        <v>51824.97</v>
      </c>
      <c r="M23" s="80"/>
      <c r="N23" s="370">
        <v>12</v>
      </c>
      <c r="O23" s="369">
        <v>26428.239999999998</v>
      </c>
      <c r="P23" s="80"/>
      <c r="Q23" s="214">
        <f t="shared" si="0"/>
        <v>25807</v>
      </c>
      <c r="R23" s="214">
        <f t="shared" si="1"/>
        <v>442396.55800000113</v>
      </c>
      <c r="T23" s="29">
        <f t="shared" si="2"/>
        <v>8.703714280378605E-2</v>
      </c>
      <c r="U23" s="15"/>
    </row>
    <row r="24" spans="2:26" x14ac:dyDescent="0.35">
      <c r="B24" s="95">
        <v>19</v>
      </c>
      <c r="C24" s="216" t="s">
        <v>53</v>
      </c>
      <c r="D24" s="80"/>
      <c r="E24" s="369">
        <v>14453</v>
      </c>
      <c r="F24" s="369">
        <v>128896.02999999898</v>
      </c>
      <c r="G24" s="80"/>
      <c r="H24" s="369">
        <v>567</v>
      </c>
      <c r="I24" s="369">
        <v>72251.104999999967</v>
      </c>
      <c r="J24" s="80"/>
      <c r="K24" s="370">
        <v>4</v>
      </c>
      <c r="L24" s="369">
        <v>19549.579999999998</v>
      </c>
      <c r="M24" s="80"/>
      <c r="N24" s="370">
        <v>1</v>
      </c>
      <c r="O24" s="369">
        <v>921.83</v>
      </c>
      <c r="P24" s="80"/>
      <c r="Q24" s="214">
        <f t="shared" si="0"/>
        <v>15025</v>
      </c>
      <c r="R24" s="214">
        <f t="shared" si="1"/>
        <v>221618.54499999894</v>
      </c>
      <c r="T24" s="29">
        <f t="shared" si="2"/>
        <v>4.3601254576515362E-2</v>
      </c>
      <c r="U24" s="15"/>
      <c r="Z24" s="226"/>
    </row>
    <row r="25" spans="2:26" ht="17.399999999999999" customHeight="1" x14ac:dyDescent="0.35">
      <c r="B25" s="95">
        <v>20</v>
      </c>
      <c r="C25" s="217" t="s">
        <v>54</v>
      </c>
      <c r="D25" s="80"/>
      <c r="E25" s="369">
        <v>5864</v>
      </c>
      <c r="F25" s="369">
        <v>52724.227999999974</v>
      </c>
      <c r="G25" s="80"/>
      <c r="H25" s="369">
        <v>247</v>
      </c>
      <c r="I25" s="369">
        <v>63972.246999999996</v>
      </c>
      <c r="J25" s="80"/>
      <c r="K25" s="370">
        <v>9</v>
      </c>
      <c r="L25" s="369">
        <v>39329.130000000005</v>
      </c>
      <c r="M25" s="80"/>
      <c r="N25" s="370">
        <v>1</v>
      </c>
      <c r="O25" s="369">
        <v>2004.48</v>
      </c>
      <c r="P25" s="80"/>
      <c r="Q25" s="214">
        <f t="shared" si="0"/>
        <v>6121</v>
      </c>
      <c r="R25" s="214">
        <f>SUM(F25+I25+L25+O25)</f>
        <v>158030.08499999999</v>
      </c>
      <c r="T25" s="29">
        <f t="shared" si="2"/>
        <v>3.1090854634179616E-2</v>
      </c>
      <c r="U25" s="15"/>
    </row>
    <row r="26" spans="2:26" x14ac:dyDescent="0.35">
      <c r="B26" s="95">
        <v>21</v>
      </c>
      <c r="C26" s="216" t="s">
        <v>55</v>
      </c>
      <c r="D26" s="80"/>
      <c r="E26" s="369">
        <v>5907</v>
      </c>
      <c r="F26" s="369">
        <v>51479.783000000047</v>
      </c>
      <c r="G26" s="80"/>
      <c r="H26" s="369">
        <v>314</v>
      </c>
      <c r="I26" s="369">
        <v>22380.839999999989</v>
      </c>
      <c r="J26" s="80"/>
      <c r="K26" s="370">
        <v>0</v>
      </c>
      <c r="L26" s="369">
        <v>0</v>
      </c>
      <c r="M26" s="80"/>
      <c r="N26" s="370">
        <v>0</v>
      </c>
      <c r="O26" s="369">
        <v>0</v>
      </c>
      <c r="P26" s="80"/>
      <c r="Q26" s="214">
        <f t="shared" si="0"/>
        <v>6221</v>
      </c>
      <c r="R26" s="214">
        <f t="shared" si="1"/>
        <v>73860.623000000036</v>
      </c>
      <c r="T26" s="29">
        <f t="shared" si="2"/>
        <v>1.453134631220976E-2</v>
      </c>
      <c r="U26" s="15"/>
    </row>
    <row r="27" spans="2:26" s="93" customFormat="1" ht="7.25" customHeight="1" x14ac:dyDescent="0.35">
      <c r="C27" s="100"/>
      <c r="D27" s="98"/>
      <c r="E27" s="372"/>
      <c r="F27" s="372"/>
      <c r="G27" s="80"/>
      <c r="H27" s="80"/>
      <c r="I27" s="372"/>
      <c r="J27" s="80"/>
      <c r="K27" s="80"/>
      <c r="L27" s="372"/>
      <c r="M27" s="80"/>
      <c r="N27" s="80"/>
      <c r="O27" s="372"/>
      <c r="P27" s="98"/>
      <c r="Q27" s="97"/>
      <c r="R27" s="97"/>
      <c r="U27" s="15"/>
    </row>
    <row r="28" spans="2:26" s="102" customFormat="1" ht="18" x14ac:dyDescent="0.4">
      <c r="C28" s="220" t="s">
        <v>57</v>
      </c>
      <c r="D28" s="101"/>
      <c r="E28" s="373">
        <f>SUM(E6:E26)</f>
        <v>204291</v>
      </c>
      <c r="F28" s="373">
        <f>SUM(F6:F26)</f>
        <v>1751564.4849999994</v>
      </c>
      <c r="G28" s="101"/>
      <c r="H28" s="373">
        <f>SUM(H6:H26)</f>
        <v>9683</v>
      </c>
      <c r="I28" s="373">
        <f>SUM(I6:I26)</f>
        <v>2339882.1140000005</v>
      </c>
      <c r="J28" s="101"/>
      <c r="K28" s="373">
        <f>SUM(K6:K26)</f>
        <v>191</v>
      </c>
      <c r="L28" s="373">
        <f>SUM(L6:L26)</f>
        <v>815013.45499999996</v>
      </c>
      <c r="M28" s="101"/>
      <c r="N28" s="373">
        <f>SUM(N6:N26)</f>
        <v>114</v>
      </c>
      <c r="O28" s="373">
        <f>SUM(O6:O26)</f>
        <v>176387.84</v>
      </c>
      <c r="P28" s="101"/>
      <c r="Q28" s="215">
        <f>SUM(Q6:Q26)</f>
        <v>214279</v>
      </c>
      <c r="R28" s="215">
        <f>SUM(R6:R26)</f>
        <v>5082847.8939999994</v>
      </c>
      <c r="T28" s="392">
        <f>SUM(T6:T26)</f>
        <v>1</v>
      </c>
      <c r="U28" s="103"/>
    </row>
    <row r="29" spans="2:26" ht="16.25" customHeight="1" x14ac:dyDescent="0.35">
      <c r="H29" s="125"/>
      <c r="I29" s="125"/>
      <c r="K29" s="125"/>
      <c r="R29" s="297"/>
    </row>
    <row r="30" spans="2:26" ht="31.25" customHeight="1" x14ac:dyDescent="0.35">
      <c r="C30" s="604" t="s">
        <v>320</v>
      </c>
      <c r="D30" s="604"/>
      <c r="E30" s="604"/>
      <c r="F30" s="604"/>
      <c r="G30" s="604"/>
      <c r="H30" s="604"/>
      <c r="I30" s="604"/>
      <c r="J30" s="604"/>
      <c r="K30" s="604"/>
      <c r="L30" s="604"/>
      <c r="M30" s="604"/>
      <c r="N30" s="604"/>
      <c r="O30" s="604"/>
      <c r="P30" s="604"/>
      <c r="Q30" s="604"/>
      <c r="R30" s="604"/>
      <c r="S30" s="604"/>
      <c r="T30" s="604"/>
      <c r="U30" s="604"/>
    </row>
    <row r="31" spans="2:26" ht="6.65" customHeight="1" x14ac:dyDescent="0.35">
      <c r="C31" s="604"/>
      <c r="D31" s="604"/>
      <c r="E31" s="604"/>
      <c r="F31" s="604"/>
      <c r="G31" s="604"/>
      <c r="H31" s="604"/>
      <c r="I31" s="604"/>
      <c r="J31" s="604"/>
      <c r="K31" s="604"/>
      <c r="L31" s="604"/>
      <c r="M31" s="604"/>
      <c r="N31" s="604"/>
      <c r="O31" s="604"/>
      <c r="P31" s="604"/>
      <c r="Q31" s="604"/>
      <c r="R31" s="604"/>
      <c r="S31" s="604"/>
      <c r="T31" s="604"/>
      <c r="U31" s="604"/>
    </row>
    <row r="32" spans="2:26" x14ac:dyDescent="0.35">
      <c r="C32" s="604"/>
      <c r="D32" s="604"/>
      <c r="E32" s="604"/>
      <c r="F32" s="604"/>
      <c r="G32" s="604"/>
      <c r="H32" s="604"/>
      <c r="I32" s="604"/>
      <c r="J32" s="604"/>
      <c r="K32" s="604"/>
      <c r="L32" s="604"/>
      <c r="M32" s="604"/>
      <c r="N32" s="604"/>
      <c r="O32" s="604"/>
      <c r="P32" s="604"/>
      <c r="Q32" s="604"/>
      <c r="R32" s="604"/>
      <c r="S32" s="604"/>
      <c r="T32" s="604"/>
      <c r="U32" s="604"/>
    </row>
    <row r="34" spans="12:12" x14ac:dyDescent="0.35">
      <c r="L34" s="125"/>
    </row>
    <row r="36" spans="12:12" ht="6.65" customHeight="1" x14ac:dyDescent="0.35"/>
    <row r="37" spans="12:12" ht="65.400000000000006" customHeight="1" x14ac:dyDescent="0.35"/>
    <row r="38" spans="12:12" ht="14" customHeight="1" x14ac:dyDescent="0.35"/>
  </sheetData>
  <mergeCells count="8">
    <mergeCell ref="C1:I1"/>
    <mergeCell ref="C30:U32"/>
    <mergeCell ref="Q4:R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15" bestFit="1" customWidth="1"/>
    <col min="9" max="9" width="14.6328125" bestFit="1" customWidth="1"/>
    <col min="10" max="10" width="21.08984375" style="116"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16" customWidth="1"/>
    <col min="22" max="22" width="11" style="116" customWidth="1"/>
  </cols>
  <sheetData>
    <row r="1" spans="1:22" s="109" customFormat="1" ht="21" x14ac:dyDescent="0.5">
      <c r="A1" s="109" t="s">
        <v>284</v>
      </c>
      <c r="H1" s="110"/>
      <c r="J1" s="111"/>
      <c r="U1" s="111"/>
      <c r="V1" s="111"/>
    </row>
    <row r="2" spans="1:22" s="112" customFormat="1" ht="14.5" x14ac:dyDescent="0.35">
      <c r="A2" s="112" t="s">
        <v>285</v>
      </c>
      <c r="H2" s="113"/>
      <c r="J2" s="114"/>
      <c r="U2" s="114"/>
      <c r="V2" s="114"/>
    </row>
    <row r="3" spans="1:22" x14ac:dyDescent="0.25">
      <c r="A3" t="s">
        <v>286</v>
      </c>
    </row>
    <row r="4" spans="1:22" x14ac:dyDescent="0.25">
      <c r="A4" t="s">
        <v>287</v>
      </c>
    </row>
    <row r="6" spans="1:22" s="112" customFormat="1" ht="29" x14ac:dyDescent="0.35">
      <c r="A6" s="112" t="s">
        <v>140</v>
      </c>
      <c r="B6" s="112" t="s">
        <v>78</v>
      </c>
      <c r="C6" s="112" t="s">
        <v>141</v>
      </c>
      <c r="D6" s="112" t="s">
        <v>142</v>
      </c>
      <c r="E6" s="112" t="s">
        <v>143</v>
      </c>
      <c r="F6" s="112" t="s">
        <v>288</v>
      </c>
      <c r="G6" s="112" t="s">
        <v>144</v>
      </c>
      <c r="H6" s="113" t="s">
        <v>289</v>
      </c>
      <c r="I6" s="112" t="s">
        <v>33</v>
      </c>
      <c r="J6" s="117" t="s">
        <v>145</v>
      </c>
      <c r="K6" s="118" t="s">
        <v>146</v>
      </c>
      <c r="L6" s="118" t="s">
        <v>63</v>
      </c>
      <c r="M6" s="118" t="s">
        <v>147</v>
      </c>
      <c r="N6" s="118" t="s">
        <v>148</v>
      </c>
      <c r="O6" s="118" t="s">
        <v>77</v>
      </c>
      <c r="P6" s="118" t="s">
        <v>149</v>
      </c>
      <c r="Q6" s="118" t="s">
        <v>150</v>
      </c>
      <c r="R6" s="118" t="s">
        <v>151</v>
      </c>
      <c r="S6" s="118" t="s">
        <v>152</v>
      </c>
      <c r="T6" s="118" t="s">
        <v>153</v>
      </c>
      <c r="U6" s="117" t="s">
        <v>154</v>
      </c>
      <c r="V6" s="117" t="s">
        <v>155</v>
      </c>
    </row>
    <row r="7" spans="1:22" x14ac:dyDescent="0.25">
      <c r="B7" t="s">
        <v>79</v>
      </c>
      <c r="C7" t="s">
        <v>156</v>
      </c>
      <c r="D7" t="s">
        <v>157</v>
      </c>
      <c r="E7" t="s">
        <v>158</v>
      </c>
      <c r="G7" t="s">
        <v>159</v>
      </c>
      <c r="H7" s="115">
        <v>8530</v>
      </c>
      <c r="I7">
        <v>4</v>
      </c>
      <c r="J7" s="116">
        <v>37242</v>
      </c>
      <c r="K7">
        <v>1.49</v>
      </c>
      <c r="L7" t="s">
        <v>4</v>
      </c>
      <c r="M7" t="s">
        <v>158</v>
      </c>
      <c r="N7" t="s">
        <v>160</v>
      </c>
      <c r="R7" t="s">
        <v>158</v>
      </c>
      <c r="S7" t="s">
        <v>161</v>
      </c>
      <c r="T7" t="s">
        <v>12</v>
      </c>
      <c r="U7" s="116">
        <v>37077</v>
      </c>
      <c r="V7" s="116">
        <v>37242</v>
      </c>
    </row>
    <row r="8" spans="1:22" x14ac:dyDescent="0.25">
      <c r="B8" t="s">
        <v>80</v>
      </c>
      <c r="C8" t="s">
        <v>156</v>
      </c>
      <c r="D8" t="s">
        <v>162</v>
      </c>
      <c r="E8" t="s">
        <v>158</v>
      </c>
      <c r="G8" t="s">
        <v>163</v>
      </c>
      <c r="H8" s="115">
        <v>7704</v>
      </c>
      <c r="I8">
        <v>17</v>
      </c>
      <c r="J8" s="116">
        <v>37257</v>
      </c>
      <c r="K8">
        <v>2.2599999999999998</v>
      </c>
      <c r="L8" t="s">
        <v>4</v>
      </c>
      <c r="M8" t="s">
        <v>158</v>
      </c>
      <c r="N8" t="s">
        <v>160</v>
      </c>
      <c r="R8" t="s">
        <v>158</v>
      </c>
      <c r="S8" t="s">
        <v>161</v>
      </c>
      <c r="T8" t="s">
        <v>12</v>
      </c>
      <c r="U8" s="116">
        <v>37081</v>
      </c>
      <c r="V8" s="116">
        <v>37242</v>
      </c>
    </row>
    <row r="9" spans="1:22" x14ac:dyDescent="0.25">
      <c r="B9" t="s">
        <v>81</v>
      </c>
      <c r="C9" t="s">
        <v>156</v>
      </c>
      <c r="D9" t="s">
        <v>164</v>
      </c>
      <c r="E9" t="s">
        <v>158</v>
      </c>
      <c r="G9" t="s">
        <v>165</v>
      </c>
      <c r="H9" s="115">
        <v>7838</v>
      </c>
      <c r="I9">
        <v>2</v>
      </c>
      <c r="J9" s="116">
        <v>37242</v>
      </c>
      <c r="K9">
        <v>3.76</v>
      </c>
      <c r="L9" t="s">
        <v>4</v>
      </c>
      <c r="M9" t="s">
        <v>158</v>
      </c>
      <c r="N9" t="s">
        <v>160</v>
      </c>
      <c r="R9" t="s">
        <v>158</v>
      </c>
      <c r="S9" t="s">
        <v>161</v>
      </c>
      <c r="T9" t="s">
        <v>12</v>
      </c>
      <c r="U9" s="116">
        <v>37067</v>
      </c>
      <c r="V9" s="116">
        <v>37242</v>
      </c>
    </row>
    <row r="10" spans="1:22" x14ac:dyDescent="0.25">
      <c r="B10" t="s">
        <v>82</v>
      </c>
      <c r="C10" t="s">
        <v>156</v>
      </c>
      <c r="D10" t="s">
        <v>166</v>
      </c>
      <c r="E10" t="s">
        <v>158</v>
      </c>
      <c r="G10" t="s">
        <v>167</v>
      </c>
      <c r="H10" s="115">
        <v>8230</v>
      </c>
      <c r="I10">
        <v>21</v>
      </c>
      <c r="J10" s="116">
        <v>37267</v>
      </c>
      <c r="K10">
        <v>0.26</v>
      </c>
      <c r="L10" t="s">
        <v>4</v>
      </c>
      <c r="M10" t="s">
        <v>158</v>
      </c>
      <c r="N10" t="s">
        <v>160</v>
      </c>
      <c r="R10" t="s">
        <v>158</v>
      </c>
      <c r="S10" t="s">
        <v>168</v>
      </c>
      <c r="T10" t="s">
        <v>12</v>
      </c>
      <c r="U10" s="116">
        <v>37216</v>
      </c>
      <c r="V10" s="116">
        <v>37267</v>
      </c>
    </row>
    <row r="11" spans="1:22" x14ac:dyDescent="0.25">
      <c r="B11" t="s">
        <v>83</v>
      </c>
      <c r="C11" t="s">
        <v>156</v>
      </c>
      <c r="D11" t="s">
        <v>169</v>
      </c>
      <c r="E11" t="s">
        <v>158</v>
      </c>
      <c r="G11" t="s">
        <v>170</v>
      </c>
      <c r="H11" s="115">
        <v>8551</v>
      </c>
      <c r="I11">
        <v>4</v>
      </c>
      <c r="J11" s="116">
        <v>37288</v>
      </c>
      <c r="K11">
        <v>3.72</v>
      </c>
      <c r="L11" t="s">
        <v>4</v>
      </c>
      <c r="M11" t="s">
        <v>158</v>
      </c>
      <c r="N11" t="s">
        <v>160</v>
      </c>
      <c r="R11" t="s">
        <v>158</v>
      </c>
      <c r="S11" t="s">
        <v>161</v>
      </c>
      <c r="T11" t="s">
        <v>12</v>
      </c>
      <c r="U11" s="116">
        <v>37083</v>
      </c>
      <c r="V11" s="116">
        <v>37320</v>
      </c>
    </row>
    <row r="12" spans="1:22" x14ac:dyDescent="0.25">
      <c r="B12" t="s">
        <v>84</v>
      </c>
      <c r="C12" t="s">
        <v>156</v>
      </c>
      <c r="D12" t="s">
        <v>171</v>
      </c>
      <c r="E12" t="s">
        <v>158</v>
      </c>
      <c r="G12" t="s">
        <v>172</v>
      </c>
      <c r="H12" s="115">
        <v>7039</v>
      </c>
      <c r="I12">
        <v>9</v>
      </c>
      <c r="J12" s="116">
        <v>37314</v>
      </c>
      <c r="K12">
        <v>2.2599999999999998</v>
      </c>
      <c r="L12" t="s">
        <v>4</v>
      </c>
      <c r="M12" t="s">
        <v>158</v>
      </c>
      <c r="N12" t="s">
        <v>160</v>
      </c>
      <c r="R12" t="s">
        <v>158</v>
      </c>
      <c r="S12" t="s">
        <v>173</v>
      </c>
      <c r="T12" t="s">
        <v>12</v>
      </c>
      <c r="U12" s="116">
        <v>37085</v>
      </c>
      <c r="V12" s="116">
        <v>37329</v>
      </c>
    </row>
    <row r="13" spans="1:22" x14ac:dyDescent="0.25">
      <c r="B13" t="s">
        <v>85</v>
      </c>
      <c r="C13" t="s">
        <v>156</v>
      </c>
      <c r="D13" t="s">
        <v>174</v>
      </c>
      <c r="E13" t="s">
        <v>158</v>
      </c>
      <c r="G13" t="s">
        <v>175</v>
      </c>
      <c r="H13" s="115">
        <v>8060</v>
      </c>
      <c r="I13">
        <v>13</v>
      </c>
      <c r="J13" s="116">
        <v>37336</v>
      </c>
      <c r="K13">
        <v>1.9</v>
      </c>
      <c r="L13" t="s">
        <v>4</v>
      </c>
      <c r="M13" t="s">
        <v>158</v>
      </c>
      <c r="N13" t="s">
        <v>160</v>
      </c>
      <c r="R13" t="s">
        <v>158</v>
      </c>
      <c r="S13" t="s">
        <v>173</v>
      </c>
      <c r="T13" t="s">
        <v>12</v>
      </c>
      <c r="U13" s="116">
        <v>37109</v>
      </c>
      <c r="V13" s="116">
        <v>37336</v>
      </c>
    </row>
    <row r="14" spans="1:22" x14ac:dyDescent="0.25">
      <c r="B14" t="s">
        <v>86</v>
      </c>
      <c r="C14" t="s">
        <v>156</v>
      </c>
      <c r="D14" t="s">
        <v>176</v>
      </c>
      <c r="E14" t="s">
        <v>158</v>
      </c>
      <c r="G14" t="s">
        <v>177</v>
      </c>
      <c r="H14" s="115">
        <v>8501</v>
      </c>
      <c r="I14">
        <v>17</v>
      </c>
      <c r="J14" s="116">
        <v>37280</v>
      </c>
      <c r="K14">
        <v>2.69</v>
      </c>
      <c r="L14" t="s">
        <v>4</v>
      </c>
      <c r="M14" t="s">
        <v>158</v>
      </c>
      <c r="N14" t="s">
        <v>160</v>
      </c>
      <c r="R14" t="s">
        <v>158</v>
      </c>
      <c r="S14" t="s">
        <v>173</v>
      </c>
      <c r="T14" t="s">
        <v>12</v>
      </c>
      <c r="U14" s="116">
        <v>37162</v>
      </c>
      <c r="V14" s="116">
        <v>37357</v>
      </c>
    </row>
    <row r="15" spans="1:22" x14ac:dyDescent="0.25">
      <c r="B15" t="s">
        <v>87</v>
      </c>
      <c r="C15" t="s">
        <v>156</v>
      </c>
      <c r="D15" t="s">
        <v>158</v>
      </c>
      <c r="E15" t="s">
        <v>178</v>
      </c>
      <c r="G15" t="s">
        <v>179</v>
      </c>
      <c r="H15" s="115">
        <v>7430</v>
      </c>
      <c r="I15">
        <v>7</v>
      </c>
      <c r="J15" s="116">
        <v>37361</v>
      </c>
      <c r="K15">
        <v>2</v>
      </c>
      <c r="L15" t="s">
        <v>76</v>
      </c>
      <c r="M15" t="s">
        <v>158</v>
      </c>
      <c r="N15" t="s">
        <v>160</v>
      </c>
      <c r="R15" t="s">
        <v>158</v>
      </c>
      <c r="S15" t="s">
        <v>180</v>
      </c>
      <c r="T15" t="s">
        <v>12</v>
      </c>
      <c r="U15" s="116">
        <v>37280</v>
      </c>
      <c r="V15" s="116">
        <v>37361</v>
      </c>
    </row>
    <row r="16" spans="1:22" x14ac:dyDescent="0.25">
      <c r="B16" t="s">
        <v>88</v>
      </c>
      <c r="C16" t="s">
        <v>156</v>
      </c>
      <c r="D16" t="s">
        <v>181</v>
      </c>
      <c r="E16" t="s">
        <v>158</v>
      </c>
      <c r="G16" t="s">
        <v>182</v>
      </c>
      <c r="H16" s="115">
        <v>7627</v>
      </c>
      <c r="I16">
        <v>7</v>
      </c>
      <c r="J16" s="116">
        <v>37361</v>
      </c>
      <c r="K16">
        <v>2.2599999999999998</v>
      </c>
      <c r="L16" t="s">
        <v>4</v>
      </c>
      <c r="M16" t="s">
        <v>158</v>
      </c>
      <c r="N16" t="s">
        <v>160</v>
      </c>
      <c r="R16" t="s">
        <v>158</v>
      </c>
      <c r="S16" t="s">
        <v>180</v>
      </c>
      <c r="T16" t="s">
        <v>12</v>
      </c>
      <c r="U16" s="116">
        <v>37152</v>
      </c>
      <c r="V16" s="116">
        <v>37361</v>
      </c>
    </row>
    <row r="17" spans="2:22" x14ac:dyDescent="0.25">
      <c r="B17" t="s">
        <v>89</v>
      </c>
      <c r="C17" t="s">
        <v>156</v>
      </c>
      <c r="D17" t="s">
        <v>158</v>
      </c>
      <c r="E17" t="s">
        <v>183</v>
      </c>
      <c r="G17" t="s">
        <v>184</v>
      </c>
      <c r="H17" s="115">
        <v>7043</v>
      </c>
      <c r="I17">
        <v>9</v>
      </c>
      <c r="J17" s="116">
        <v>37382</v>
      </c>
      <c r="K17">
        <v>2</v>
      </c>
      <c r="L17" t="s">
        <v>76</v>
      </c>
      <c r="M17" t="s">
        <v>158</v>
      </c>
      <c r="N17" t="s">
        <v>160</v>
      </c>
      <c r="R17" t="s">
        <v>158</v>
      </c>
      <c r="S17" t="s">
        <v>173</v>
      </c>
      <c r="T17" t="s">
        <v>12</v>
      </c>
      <c r="U17" s="116">
        <v>37379</v>
      </c>
      <c r="V17" s="116">
        <v>37382</v>
      </c>
    </row>
    <row r="18" spans="2:22" x14ac:dyDescent="0.25">
      <c r="B18" t="s">
        <v>90</v>
      </c>
      <c r="C18" t="s">
        <v>156</v>
      </c>
      <c r="D18" t="s">
        <v>186</v>
      </c>
      <c r="E18" t="s">
        <v>158</v>
      </c>
      <c r="G18" t="s">
        <v>187</v>
      </c>
      <c r="H18" s="115">
        <v>8008</v>
      </c>
      <c r="I18">
        <v>18</v>
      </c>
      <c r="J18" s="116">
        <v>37377</v>
      </c>
      <c r="K18">
        <v>2.71</v>
      </c>
      <c r="L18" t="s">
        <v>4</v>
      </c>
      <c r="M18" t="s">
        <v>158</v>
      </c>
      <c r="N18" t="s">
        <v>160</v>
      </c>
      <c r="R18" t="s">
        <v>158</v>
      </c>
      <c r="S18" t="s">
        <v>168</v>
      </c>
      <c r="T18" t="s">
        <v>12</v>
      </c>
      <c r="U18" s="116">
        <v>37298</v>
      </c>
      <c r="V18" s="116">
        <v>37420</v>
      </c>
    </row>
    <row r="19" spans="2:22" x14ac:dyDescent="0.25">
      <c r="B19" t="s">
        <v>91</v>
      </c>
      <c r="C19" t="s">
        <v>156</v>
      </c>
      <c r="D19" t="s">
        <v>188</v>
      </c>
      <c r="E19" t="s">
        <v>158</v>
      </c>
      <c r="G19" t="s">
        <v>189</v>
      </c>
      <c r="H19" s="115">
        <v>8251</v>
      </c>
      <c r="I19">
        <v>21</v>
      </c>
      <c r="J19" s="116">
        <v>37424</v>
      </c>
      <c r="K19">
        <v>0.89</v>
      </c>
      <c r="L19" t="s">
        <v>4</v>
      </c>
      <c r="M19" t="s">
        <v>158</v>
      </c>
      <c r="N19" t="s">
        <v>160</v>
      </c>
      <c r="R19" t="s">
        <v>158</v>
      </c>
      <c r="S19" t="s">
        <v>168</v>
      </c>
      <c r="T19" t="s">
        <v>12</v>
      </c>
      <c r="U19" s="116">
        <v>37090</v>
      </c>
      <c r="V19" s="116">
        <v>37424</v>
      </c>
    </row>
    <row r="20" spans="2:22" x14ac:dyDescent="0.25">
      <c r="B20" t="s">
        <v>92</v>
      </c>
      <c r="C20" t="s">
        <v>156</v>
      </c>
      <c r="D20" t="s">
        <v>158</v>
      </c>
      <c r="E20" t="s">
        <v>190</v>
      </c>
      <c r="F20" t="s">
        <v>191</v>
      </c>
      <c r="G20" t="s">
        <v>192</v>
      </c>
      <c r="H20" s="115">
        <v>8096</v>
      </c>
      <c r="I20">
        <v>15</v>
      </c>
      <c r="J20" s="116">
        <v>37434</v>
      </c>
      <c r="K20">
        <v>62.23</v>
      </c>
      <c r="L20" t="s">
        <v>3</v>
      </c>
      <c r="M20" t="s">
        <v>158</v>
      </c>
      <c r="N20" t="s">
        <v>160</v>
      </c>
      <c r="R20" t="s">
        <v>158</v>
      </c>
      <c r="S20" t="s">
        <v>173</v>
      </c>
      <c r="T20" t="s">
        <v>12</v>
      </c>
      <c r="U20" s="116">
        <v>37060</v>
      </c>
      <c r="V20" s="116">
        <v>37434</v>
      </c>
    </row>
    <row r="21" spans="2:22" x14ac:dyDescent="0.25">
      <c r="B21" t="s">
        <v>93</v>
      </c>
      <c r="C21" t="s">
        <v>156</v>
      </c>
      <c r="D21" t="s">
        <v>193</v>
      </c>
      <c r="E21" t="s">
        <v>158</v>
      </c>
      <c r="G21" t="s">
        <v>194</v>
      </c>
      <c r="H21" s="115">
        <v>7732</v>
      </c>
      <c r="I21">
        <v>17</v>
      </c>
      <c r="J21" s="116">
        <v>37377</v>
      </c>
      <c r="K21">
        <v>2.69</v>
      </c>
      <c r="L21" t="s">
        <v>4</v>
      </c>
      <c r="M21" t="s">
        <v>158</v>
      </c>
      <c r="N21" t="s">
        <v>160</v>
      </c>
      <c r="R21" t="s">
        <v>158</v>
      </c>
      <c r="S21" t="s">
        <v>161</v>
      </c>
      <c r="T21" t="s">
        <v>12</v>
      </c>
      <c r="U21" s="116">
        <v>37330</v>
      </c>
      <c r="V21" s="116">
        <v>37439</v>
      </c>
    </row>
    <row r="22" spans="2:22" x14ac:dyDescent="0.25">
      <c r="B22" t="s">
        <v>94</v>
      </c>
      <c r="C22" t="s">
        <v>156</v>
      </c>
      <c r="D22" t="s">
        <v>195</v>
      </c>
      <c r="E22" t="s">
        <v>158</v>
      </c>
      <c r="G22" t="s">
        <v>196</v>
      </c>
      <c r="H22" s="115">
        <v>8822</v>
      </c>
      <c r="I22">
        <v>4</v>
      </c>
      <c r="J22" s="116">
        <v>37408</v>
      </c>
      <c r="K22">
        <v>3.46</v>
      </c>
      <c r="L22" t="s">
        <v>4</v>
      </c>
      <c r="M22" t="s">
        <v>158</v>
      </c>
      <c r="N22" t="s">
        <v>160</v>
      </c>
      <c r="R22" t="s">
        <v>158</v>
      </c>
      <c r="S22" t="s">
        <v>161</v>
      </c>
      <c r="T22" t="s">
        <v>12</v>
      </c>
      <c r="U22" s="116">
        <v>37146</v>
      </c>
      <c r="V22" s="116">
        <v>37439</v>
      </c>
    </row>
    <row r="23" spans="2:22" x14ac:dyDescent="0.25">
      <c r="B23" t="s">
        <v>95</v>
      </c>
      <c r="C23" t="s">
        <v>156</v>
      </c>
      <c r="D23" t="s">
        <v>158</v>
      </c>
      <c r="E23" t="s">
        <v>197</v>
      </c>
      <c r="F23" t="s">
        <v>198</v>
      </c>
      <c r="G23" t="s">
        <v>199</v>
      </c>
      <c r="H23" s="115">
        <v>7059</v>
      </c>
      <c r="I23">
        <v>5</v>
      </c>
      <c r="J23" s="116">
        <v>37440</v>
      </c>
      <c r="K23">
        <v>68.400000000000006</v>
      </c>
      <c r="L23" t="s">
        <v>3</v>
      </c>
      <c r="M23" t="s">
        <v>158</v>
      </c>
      <c r="N23" t="s">
        <v>160</v>
      </c>
      <c r="R23" t="s">
        <v>158</v>
      </c>
      <c r="S23" t="s">
        <v>161</v>
      </c>
      <c r="T23" t="s">
        <v>12</v>
      </c>
      <c r="U23" s="116">
        <v>37063</v>
      </c>
      <c r="V23" s="116">
        <v>37440</v>
      </c>
    </row>
    <row r="24" spans="2:22" x14ac:dyDescent="0.25">
      <c r="B24" t="s">
        <v>96</v>
      </c>
      <c r="C24" t="s">
        <v>156</v>
      </c>
      <c r="D24" t="s">
        <v>200</v>
      </c>
      <c r="E24" t="s">
        <v>158</v>
      </c>
      <c r="G24" t="s">
        <v>201</v>
      </c>
      <c r="H24" s="115">
        <v>7722</v>
      </c>
      <c r="I24">
        <v>17</v>
      </c>
      <c r="J24" s="116">
        <v>37460</v>
      </c>
      <c r="K24">
        <v>8.3699999999999992</v>
      </c>
      <c r="L24" t="s">
        <v>4</v>
      </c>
      <c r="M24" t="s">
        <v>158</v>
      </c>
      <c r="N24" t="s">
        <v>160</v>
      </c>
      <c r="R24" t="s">
        <v>158</v>
      </c>
      <c r="S24" t="s">
        <v>161</v>
      </c>
      <c r="T24" t="s">
        <v>12</v>
      </c>
      <c r="U24" s="116">
        <v>37139</v>
      </c>
      <c r="V24" s="116">
        <v>37460</v>
      </c>
    </row>
    <row r="25" spans="2:22" x14ac:dyDescent="0.25">
      <c r="B25" t="s">
        <v>97</v>
      </c>
      <c r="C25" t="s">
        <v>156</v>
      </c>
      <c r="D25" t="s">
        <v>202</v>
      </c>
      <c r="E25" t="s">
        <v>158</v>
      </c>
      <c r="G25" t="s">
        <v>203</v>
      </c>
      <c r="H25" s="115">
        <v>8527</v>
      </c>
      <c r="I25">
        <v>18</v>
      </c>
      <c r="J25" s="116">
        <v>37469</v>
      </c>
      <c r="K25">
        <v>1.5</v>
      </c>
      <c r="L25" t="s">
        <v>4</v>
      </c>
      <c r="M25" t="s">
        <v>158</v>
      </c>
      <c r="N25" t="s">
        <v>160</v>
      </c>
      <c r="R25" t="s">
        <v>158</v>
      </c>
      <c r="S25" t="s">
        <v>161</v>
      </c>
      <c r="T25" t="s">
        <v>12</v>
      </c>
      <c r="U25" s="116">
        <v>37203</v>
      </c>
      <c r="V25" s="116">
        <v>37469</v>
      </c>
    </row>
    <row r="26" spans="2:22" x14ac:dyDescent="0.25">
      <c r="B26" t="s">
        <v>98</v>
      </c>
      <c r="C26" t="s">
        <v>156</v>
      </c>
      <c r="D26" t="s">
        <v>204</v>
      </c>
      <c r="E26" t="s">
        <v>158</v>
      </c>
      <c r="G26" t="s">
        <v>170</v>
      </c>
      <c r="H26" s="115">
        <v>8551</v>
      </c>
      <c r="I26">
        <v>4</v>
      </c>
      <c r="J26" s="116">
        <v>37470</v>
      </c>
      <c r="K26">
        <v>2.71</v>
      </c>
      <c r="L26" t="s">
        <v>4</v>
      </c>
      <c r="M26" t="s">
        <v>158</v>
      </c>
      <c r="N26" t="s">
        <v>160</v>
      </c>
      <c r="R26" t="s">
        <v>158</v>
      </c>
      <c r="S26" t="s">
        <v>161</v>
      </c>
      <c r="T26" t="s">
        <v>12</v>
      </c>
      <c r="U26" s="116">
        <v>37330</v>
      </c>
      <c r="V26" s="116">
        <v>37489</v>
      </c>
    </row>
    <row r="27" spans="2:22" x14ac:dyDescent="0.25">
      <c r="B27" t="s">
        <v>99</v>
      </c>
      <c r="C27" t="s">
        <v>156</v>
      </c>
      <c r="D27" t="s">
        <v>205</v>
      </c>
      <c r="E27" t="s">
        <v>158</v>
      </c>
      <c r="G27" t="s">
        <v>206</v>
      </c>
      <c r="H27" s="115">
        <v>7470</v>
      </c>
      <c r="I27">
        <v>6</v>
      </c>
      <c r="J27" s="116">
        <v>36739</v>
      </c>
      <c r="K27">
        <v>2.5</v>
      </c>
      <c r="L27" t="s">
        <v>4</v>
      </c>
      <c r="M27" t="s">
        <v>158</v>
      </c>
      <c r="N27" t="s">
        <v>160</v>
      </c>
      <c r="R27" t="s">
        <v>158</v>
      </c>
      <c r="S27" t="s">
        <v>161</v>
      </c>
      <c r="T27" t="s">
        <v>12</v>
      </c>
      <c r="U27" s="116">
        <v>37379</v>
      </c>
      <c r="V27" s="116">
        <v>37522</v>
      </c>
    </row>
    <row r="28" spans="2:22" x14ac:dyDescent="0.25">
      <c r="B28" t="s">
        <v>100</v>
      </c>
      <c r="C28" t="s">
        <v>156</v>
      </c>
      <c r="D28" t="s">
        <v>207</v>
      </c>
      <c r="E28" t="s">
        <v>158</v>
      </c>
      <c r="G28" t="s">
        <v>196</v>
      </c>
      <c r="H28" s="115">
        <v>8822</v>
      </c>
      <c r="I28">
        <v>4</v>
      </c>
      <c r="J28" s="116">
        <v>37523</v>
      </c>
      <c r="K28">
        <v>3.01</v>
      </c>
      <c r="L28" t="s">
        <v>4</v>
      </c>
      <c r="M28" t="s">
        <v>158</v>
      </c>
      <c r="N28" t="s">
        <v>160</v>
      </c>
      <c r="R28" t="s">
        <v>158</v>
      </c>
      <c r="S28" t="s">
        <v>161</v>
      </c>
      <c r="T28" t="s">
        <v>12</v>
      </c>
      <c r="U28" s="116">
        <v>37309</v>
      </c>
      <c r="V28" s="116">
        <v>37523</v>
      </c>
    </row>
    <row r="29" spans="2:22" x14ac:dyDescent="0.25">
      <c r="B29" t="s">
        <v>101</v>
      </c>
      <c r="C29" t="s">
        <v>156</v>
      </c>
      <c r="D29" t="s">
        <v>208</v>
      </c>
      <c r="E29" t="s">
        <v>158</v>
      </c>
      <c r="G29" t="s">
        <v>209</v>
      </c>
      <c r="H29" s="115">
        <v>7825</v>
      </c>
      <c r="I29">
        <v>2</v>
      </c>
      <c r="J29" s="116">
        <v>37469</v>
      </c>
      <c r="K29">
        <v>1.84</v>
      </c>
      <c r="L29" t="s">
        <v>4</v>
      </c>
      <c r="M29" t="s">
        <v>158</v>
      </c>
      <c r="N29" t="s">
        <v>160</v>
      </c>
      <c r="R29" t="s">
        <v>158</v>
      </c>
      <c r="S29" t="s">
        <v>161</v>
      </c>
      <c r="T29" t="s">
        <v>12</v>
      </c>
      <c r="U29" s="116">
        <v>37391</v>
      </c>
      <c r="V29" s="116">
        <v>37545</v>
      </c>
    </row>
    <row r="30" spans="2:22" x14ac:dyDescent="0.25">
      <c r="B30" t="s">
        <v>102</v>
      </c>
      <c r="C30" t="s">
        <v>156</v>
      </c>
      <c r="D30" t="s">
        <v>210</v>
      </c>
      <c r="E30" t="s">
        <v>158</v>
      </c>
      <c r="G30" t="s">
        <v>211</v>
      </c>
      <c r="H30" s="115">
        <v>8055</v>
      </c>
      <c r="I30">
        <v>13</v>
      </c>
      <c r="J30" s="116">
        <v>37530</v>
      </c>
      <c r="K30">
        <v>7.5</v>
      </c>
      <c r="L30" t="s">
        <v>4</v>
      </c>
      <c r="M30" t="s">
        <v>158</v>
      </c>
      <c r="N30" t="s">
        <v>160</v>
      </c>
      <c r="S30" t="s">
        <v>173</v>
      </c>
      <c r="T30" t="s">
        <v>12</v>
      </c>
      <c r="U30" s="116">
        <v>37274</v>
      </c>
      <c r="V30" s="116">
        <v>37582</v>
      </c>
    </row>
    <row r="31" spans="2:22" x14ac:dyDescent="0.25">
      <c r="B31" t="s">
        <v>103</v>
      </c>
      <c r="C31" t="s">
        <v>156</v>
      </c>
      <c r="D31" t="s">
        <v>158</v>
      </c>
      <c r="E31" t="s">
        <v>212</v>
      </c>
      <c r="F31" t="s">
        <v>213</v>
      </c>
      <c r="G31" t="s">
        <v>214</v>
      </c>
      <c r="H31" s="115">
        <v>8648</v>
      </c>
      <c r="I31">
        <v>12</v>
      </c>
      <c r="J31" s="116">
        <v>37600</v>
      </c>
      <c r="K31">
        <v>25.54</v>
      </c>
      <c r="L31" t="s">
        <v>3</v>
      </c>
      <c r="M31" t="s">
        <v>158</v>
      </c>
      <c r="N31" t="s">
        <v>160</v>
      </c>
      <c r="R31" t="s">
        <v>158</v>
      </c>
      <c r="S31" t="s">
        <v>173</v>
      </c>
      <c r="T31" t="s">
        <v>12</v>
      </c>
      <c r="U31" s="116">
        <v>37389</v>
      </c>
      <c r="V31" s="116">
        <v>37600</v>
      </c>
    </row>
    <row r="32" spans="2:22" x14ac:dyDescent="0.25">
      <c r="B32" t="s">
        <v>104</v>
      </c>
      <c r="C32" t="s">
        <v>156</v>
      </c>
      <c r="D32" t="s">
        <v>158</v>
      </c>
      <c r="E32" t="s">
        <v>215</v>
      </c>
      <c r="F32" t="s">
        <v>213</v>
      </c>
      <c r="G32" t="s">
        <v>214</v>
      </c>
      <c r="H32" s="115">
        <v>8648</v>
      </c>
      <c r="I32">
        <v>12</v>
      </c>
      <c r="J32" s="116">
        <v>37600</v>
      </c>
      <c r="K32">
        <v>31.58</v>
      </c>
      <c r="L32" t="s">
        <v>3</v>
      </c>
      <c r="M32" t="s">
        <v>158</v>
      </c>
      <c r="N32" t="s">
        <v>160</v>
      </c>
      <c r="R32" t="s">
        <v>158</v>
      </c>
      <c r="S32" t="s">
        <v>173</v>
      </c>
      <c r="T32" t="s">
        <v>12</v>
      </c>
      <c r="U32" s="116">
        <v>37371</v>
      </c>
      <c r="V32" s="116">
        <v>37600</v>
      </c>
    </row>
    <row r="33" spans="2:22" x14ac:dyDescent="0.25">
      <c r="B33" t="s">
        <v>105</v>
      </c>
      <c r="C33" t="s">
        <v>156</v>
      </c>
      <c r="D33" t="s">
        <v>158</v>
      </c>
      <c r="E33" t="s">
        <v>216</v>
      </c>
      <c r="F33" t="s">
        <v>217</v>
      </c>
      <c r="G33" t="s">
        <v>218</v>
      </c>
      <c r="H33" s="115">
        <v>7940</v>
      </c>
      <c r="I33">
        <v>3</v>
      </c>
      <c r="J33" s="116">
        <v>37600</v>
      </c>
      <c r="K33">
        <v>60.67</v>
      </c>
      <c r="L33" t="s">
        <v>3</v>
      </c>
      <c r="M33" t="s">
        <v>158</v>
      </c>
      <c r="N33" t="s">
        <v>160</v>
      </c>
      <c r="R33" t="s">
        <v>158</v>
      </c>
      <c r="S33" t="s">
        <v>173</v>
      </c>
      <c r="T33" t="s">
        <v>12</v>
      </c>
      <c r="U33" s="116">
        <v>37301</v>
      </c>
      <c r="V33" s="116">
        <v>37600</v>
      </c>
    </row>
    <row r="34" spans="2:22" x14ac:dyDescent="0.25">
      <c r="B34" t="s">
        <v>106</v>
      </c>
      <c r="C34" t="s">
        <v>156</v>
      </c>
      <c r="D34" t="s">
        <v>219</v>
      </c>
      <c r="E34" t="s">
        <v>158</v>
      </c>
      <c r="G34" t="s">
        <v>187</v>
      </c>
      <c r="H34" s="115">
        <v>8008</v>
      </c>
      <c r="I34">
        <v>18</v>
      </c>
      <c r="J34" s="116">
        <v>37601</v>
      </c>
      <c r="K34">
        <v>2.8</v>
      </c>
      <c r="L34" t="s">
        <v>4</v>
      </c>
      <c r="M34" t="s">
        <v>158</v>
      </c>
      <c r="N34" t="s">
        <v>160</v>
      </c>
      <c r="R34" t="s">
        <v>158</v>
      </c>
      <c r="S34" t="s">
        <v>168</v>
      </c>
      <c r="T34" t="s">
        <v>12</v>
      </c>
      <c r="U34" s="116">
        <v>37496</v>
      </c>
      <c r="V34" s="116">
        <v>37601</v>
      </c>
    </row>
    <row r="35" spans="2:22" x14ac:dyDescent="0.25">
      <c r="B35" t="s">
        <v>107</v>
      </c>
      <c r="C35" t="s">
        <v>156</v>
      </c>
      <c r="D35" t="s">
        <v>220</v>
      </c>
      <c r="E35" t="s">
        <v>158</v>
      </c>
      <c r="G35" t="s">
        <v>221</v>
      </c>
      <c r="H35" s="115">
        <v>8006</v>
      </c>
      <c r="I35">
        <v>18</v>
      </c>
      <c r="J35" s="116">
        <v>37572</v>
      </c>
      <c r="K35">
        <v>2.8</v>
      </c>
      <c r="L35" t="s">
        <v>4</v>
      </c>
      <c r="M35" t="s">
        <v>158</v>
      </c>
      <c r="N35" t="s">
        <v>160</v>
      </c>
      <c r="R35" t="s">
        <v>158</v>
      </c>
      <c r="S35" t="s">
        <v>168</v>
      </c>
      <c r="T35" t="s">
        <v>12</v>
      </c>
      <c r="U35" s="116">
        <v>37539</v>
      </c>
      <c r="V35" s="116">
        <v>37601</v>
      </c>
    </row>
    <row r="36" spans="2:22" x14ac:dyDescent="0.25">
      <c r="B36" t="s">
        <v>108</v>
      </c>
      <c r="C36" t="s">
        <v>156</v>
      </c>
      <c r="D36" t="s">
        <v>157</v>
      </c>
      <c r="E36" t="s">
        <v>158</v>
      </c>
      <c r="G36" t="s">
        <v>159</v>
      </c>
      <c r="H36" s="115">
        <v>8530</v>
      </c>
      <c r="I36">
        <v>4</v>
      </c>
      <c r="J36" s="116">
        <v>37606</v>
      </c>
      <c r="K36">
        <v>2.92</v>
      </c>
      <c r="L36" t="s">
        <v>4</v>
      </c>
      <c r="M36" t="s">
        <v>158</v>
      </c>
      <c r="N36" t="s">
        <v>160</v>
      </c>
      <c r="R36" t="s">
        <v>158</v>
      </c>
      <c r="S36" t="s">
        <v>161</v>
      </c>
      <c r="T36" t="s">
        <v>12</v>
      </c>
      <c r="U36" s="116">
        <v>37292</v>
      </c>
      <c r="V36" s="116">
        <v>37606</v>
      </c>
    </row>
    <row r="37" spans="2:22" x14ac:dyDescent="0.25">
      <c r="B37" t="s">
        <v>109</v>
      </c>
      <c r="C37" t="s">
        <v>156</v>
      </c>
      <c r="D37" t="s">
        <v>222</v>
      </c>
      <c r="E37" t="s">
        <v>158</v>
      </c>
      <c r="G37" t="s">
        <v>223</v>
      </c>
      <c r="H37" s="115">
        <v>8086</v>
      </c>
      <c r="I37">
        <v>15</v>
      </c>
      <c r="J37" s="116">
        <v>37602</v>
      </c>
      <c r="K37">
        <v>3.7</v>
      </c>
      <c r="L37" t="s">
        <v>4</v>
      </c>
      <c r="M37" t="s">
        <v>158</v>
      </c>
      <c r="N37" t="s">
        <v>160</v>
      </c>
      <c r="R37" t="s">
        <v>158</v>
      </c>
      <c r="S37" t="s">
        <v>173</v>
      </c>
      <c r="T37" t="s">
        <v>12</v>
      </c>
      <c r="U37" s="116">
        <v>37551</v>
      </c>
      <c r="V37" s="116">
        <v>37614</v>
      </c>
    </row>
    <row r="38" spans="2:22" x14ac:dyDescent="0.25">
      <c r="B38" t="s">
        <v>110</v>
      </c>
      <c r="C38" t="s">
        <v>156</v>
      </c>
      <c r="D38" t="s">
        <v>158</v>
      </c>
      <c r="E38" t="s">
        <v>224</v>
      </c>
      <c r="F38" t="s">
        <v>225</v>
      </c>
      <c r="G38" t="s">
        <v>226</v>
      </c>
      <c r="H38" s="115">
        <v>8066</v>
      </c>
      <c r="I38">
        <v>15</v>
      </c>
      <c r="J38" s="116">
        <v>37621</v>
      </c>
      <c r="K38">
        <v>262.14</v>
      </c>
      <c r="L38" t="s">
        <v>3</v>
      </c>
      <c r="M38" t="s">
        <v>158</v>
      </c>
      <c r="N38" t="s">
        <v>160</v>
      </c>
      <c r="R38" t="s">
        <v>158</v>
      </c>
      <c r="S38" t="s">
        <v>168</v>
      </c>
      <c r="T38" t="s">
        <v>12</v>
      </c>
      <c r="U38" s="116">
        <v>37267</v>
      </c>
      <c r="V38" s="116">
        <v>37621</v>
      </c>
    </row>
    <row r="39" spans="2:22" x14ac:dyDescent="0.25">
      <c r="B39" t="s">
        <v>111</v>
      </c>
      <c r="C39" t="s">
        <v>156</v>
      </c>
      <c r="D39" t="s">
        <v>227</v>
      </c>
      <c r="E39" t="s">
        <v>158</v>
      </c>
      <c r="G39" t="s">
        <v>228</v>
      </c>
      <c r="H39" s="115">
        <v>8094</v>
      </c>
      <c r="I39">
        <v>15</v>
      </c>
      <c r="J39" s="116">
        <v>37591</v>
      </c>
      <c r="K39">
        <v>3.74</v>
      </c>
      <c r="L39" t="s">
        <v>4</v>
      </c>
      <c r="M39" t="s">
        <v>158</v>
      </c>
      <c r="N39" t="s">
        <v>160</v>
      </c>
      <c r="R39" t="s">
        <v>158</v>
      </c>
      <c r="S39" t="s">
        <v>168</v>
      </c>
      <c r="T39" t="s">
        <v>12</v>
      </c>
      <c r="U39" s="116">
        <v>37454</v>
      </c>
      <c r="V39" s="116">
        <v>37627</v>
      </c>
    </row>
    <row r="40" spans="2:22" x14ac:dyDescent="0.25">
      <c r="B40" t="s">
        <v>112</v>
      </c>
      <c r="C40" t="s">
        <v>156</v>
      </c>
      <c r="D40" t="s">
        <v>229</v>
      </c>
      <c r="E40" t="s">
        <v>158</v>
      </c>
      <c r="G40" t="s">
        <v>172</v>
      </c>
      <c r="H40" s="115">
        <v>7039</v>
      </c>
      <c r="I40">
        <v>9</v>
      </c>
      <c r="J40" s="116">
        <v>37622</v>
      </c>
      <c r="K40">
        <v>10.26</v>
      </c>
      <c r="L40" t="s">
        <v>4</v>
      </c>
      <c r="M40" t="s">
        <v>158</v>
      </c>
      <c r="N40" t="s">
        <v>160</v>
      </c>
      <c r="R40" t="s">
        <v>158</v>
      </c>
      <c r="S40" t="s">
        <v>161</v>
      </c>
      <c r="T40" t="s">
        <v>12</v>
      </c>
      <c r="U40" s="116">
        <v>37390</v>
      </c>
      <c r="V40" s="116">
        <v>37636</v>
      </c>
    </row>
    <row r="41" spans="2:22" x14ac:dyDescent="0.25">
      <c r="B41" t="s">
        <v>113</v>
      </c>
      <c r="C41" t="s">
        <v>156</v>
      </c>
      <c r="D41" t="s">
        <v>230</v>
      </c>
      <c r="E41" t="s">
        <v>158</v>
      </c>
      <c r="G41" t="s">
        <v>175</v>
      </c>
      <c r="H41" s="115">
        <v>8060</v>
      </c>
      <c r="I41">
        <v>13</v>
      </c>
      <c r="J41" s="116">
        <v>37601</v>
      </c>
      <c r="K41">
        <v>2.27</v>
      </c>
      <c r="L41" t="s">
        <v>4</v>
      </c>
      <c r="M41" t="s">
        <v>158</v>
      </c>
      <c r="N41" t="s">
        <v>160</v>
      </c>
      <c r="R41" t="s">
        <v>158</v>
      </c>
      <c r="S41" t="s">
        <v>173</v>
      </c>
      <c r="T41" t="s">
        <v>12</v>
      </c>
      <c r="U41" s="116">
        <v>37540</v>
      </c>
      <c r="V41" s="116">
        <v>37644</v>
      </c>
    </row>
    <row r="42" spans="2:22" x14ac:dyDescent="0.25">
      <c r="B42" t="s">
        <v>114</v>
      </c>
      <c r="C42" t="s">
        <v>156</v>
      </c>
      <c r="D42" t="s">
        <v>231</v>
      </c>
      <c r="E42" t="s">
        <v>158</v>
      </c>
      <c r="G42" t="s">
        <v>232</v>
      </c>
      <c r="H42" s="115">
        <v>8873</v>
      </c>
      <c r="I42">
        <v>5</v>
      </c>
      <c r="J42" s="116">
        <v>37644</v>
      </c>
      <c r="K42">
        <v>4.53</v>
      </c>
      <c r="L42" t="s">
        <v>4</v>
      </c>
      <c r="M42" t="s">
        <v>158</v>
      </c>
      <c r="N42" t="s">
        <v>160</v>
      </c>
      <c r="R42" t="s">
        <v>158</v>
      </c>
      <c r="S42" t="s">
        <v>173</v>
      </c>
      <c r="T42" t="s">
        <v>12</v>
      </c>
      <c r="U42" s="116">
        <v>37546</v>
      </c>
      <c r="V42" s="116">
        <v>37644</v>
      </c>
    </row>
    <row r="43" spans="2:22" x14ac:dyDescent="0.25">
      <c r="B43" t="s">
        <v>115</v>
      </c>
      <c r="C43" t="s">
        <v>156</v>
      </c>
      <c r="D43" t="s">
        <v>233</v>
      </c>
      <c r="E43" t="s">
        <v>158</v>
      </c>
      <c r="G43" t="s">
        <v>234</v>
      </c>
      <c r="H43" s="115">
        <v>8110</v>
      </c>
      <c r="I43">
        <v>14</v>
      </c>
      <c r="J43" s="116">
        <v>37658</v>
      </c>
      <c r="K43">
        <v>4.96</v>
      </c>
      <c r="L43" t="s">
        <v>4</v>
      </c>
      <c r="M43" t="s">
        <v>158</v>
      </c>
      <c r="N43" t="s">
        <v>160</v>
      </c>
      <c r="R43" t="s">
        <v>158</v>
      </c>
      <c r="S43" t="s">
        <v>173</v>
      </c>
      <c r="T43" t="s">
        <v>12</v>
      </c>
      <c r="U43" s="116">
        <v>37515</v>
      </c>
      <c r="V43" s="116">
        <v>37658</v>
      </c>
    </row>
    <row r="44" spans="2:22" x14ac:dyDescent="0.25">
      <c r="B44" t="s">
        <v>116</v>
      </c>
      <c r="C44" t="s">
        <v>156</v>
      </c>
      <c r="D44" t="s">
        <v>235</v>
      </c>
      <c r="E44" t="s">
        <v>158</v>
      </c>
      <c r="G44" t="s">
        <v>187</v>
      </c>
      <c r="H44" s="115">
        <v>8008</v>
      </c>
      <c r="I44">
        <v>18</v>
      </c>
      <c r="J44" s="116">
        <v>37663</v>
      </c>
      <c r="K44">
        <v>2.48</v>
      </c>
      <c r="L44" t="s">
        <v>4</v>
      </c>
      <c r="M44" t="s">
        <v>158</v>
      </c>
      <c r="N44" t="s">
        <v>160</v>
      </c>
      <c r="R44" t="s">
        <v>158</v>
      </c>
      <c r="S44" t="s">
        <v>168</v>
      </c>
      <c r="T44" t="s">
        <v>12</v>
      </c>
      <c r="U44" s="116">
        <v>37567</v>
      </c>
      <c r="V44" s="116">
        <v>37663</v>
      </c>
    </row>
    <row r="45" spans="2:22" x14ac:dyDescent="0.25">
      <c r="B45" t="s">
        <v>117</v>
      </c>
      <c r="C45" t="s">
        <v>156</v>
      </c>
      <c r="D45" t="s">
        <v>236</v>
      </c>
      <c r="E45" t="s">
        <v>158</v>
      </c>
      <c r="G45" t="s">
        <v>185</v>
      </c>
      <c r="H45" s="115">
        <v>8302</v>
      </c>
      <c r="I45">
        <v>20</v>
      </c>
      <c r="J45" s="116">
        <v>37677</v>
      </c>
      <c r="K45">
        <v>9.94</v>
      </c>
      <c r="L45" t="s">
        <v>4</v>
      </c>
      <c r="M45" t="s">
        <v>158</v>
      </c>
      <c r="N45" t="s">
        <v>160</v>
      </c>
      <c r="R45" t="s">
        <v>158</v>
      </c>
      <c r="S45" t="s">
        <v>168</v>
      </c>
      <c r="T45" t="s">
        <v>12</v>
      </c>
      <c r="U45" s="116">
        <v>37529</v>
      </c>
      <c r="V45" s="116">
        <v>37694</v>
      </c>
    </row>
    <row r="46" spans="2:22" x14ac:dyDescent="0.25">
      <c r="B46" t="s">
        <v>118</v>
      </c>
      <c r="C46" t="s">
        <v>156</v>
      </c>
      <c r="D46" t="s">
        <v>237</v>
      </c>
      <c r="E46" t="s">
        <v>158</v>
      </c>
      <c r="G46" t="s">
        <v>238</v>
      </c>
      <c r="H46" s="115">
        <v>7052</v>
      </c>
      <c r="I46">
        <v>9</v>
      </c>
      <c r="J46" s="116">
        <v>37705</v>
      </c>
      <c r="K46">
        <v>4.6100000000000003</v>
      </c>
      <c r="L46" t="s">
        <v>4</v>
      </c>
      <c r="M46" t="s">
        <v>158</v>
      </c>
      <c r="N46" t="s">
        <v>160</v>
      </c>
      <c r="R46" t="s">
        <v>158</v>
      </c>
      <c r="S46" t="s">
        <v>173</v>
      </c>
      <c r="T46" t="s">
        <v>12</v>
      </c>
      <c r="U46" s="116">
        <v>37596</v>
      </c>
      <c r="V46" s="116">
        <v>37705</v>
      </c>
    </row>
    <row r="47" spans="2:22" x14ac:dyDescent="0.25">
      <c r="B47" t="s">
        <v>119</v>
      </c>
      <c r="C47" t="s">
        <v>156</v>
      </c>
      <c r="D47" t="s">
        <v>239</v>
      </c>
      <c r="E47" t="s">
        <v>158</v>
      </c>
      <c r="G47" t="s">
        <v>240</v>
      </c>
      <c r="H47" s="115">
        <v>8005</v>
      </c>
      <c r="I47">
        <v>18</v>
      </c>
      <c r="J47" s="116">
        <v>37712</v>
      </c>
      <c r="K47">
        <v>2.82</v>
      </c>
      <c r="L47" t="s">
        <v>4</v>
      </c>
      <c r="M47" t="s">
        <v>158</v>
      </c>
      <c r="N47" t="s">
        <v>160</v>
      </c>
      <c r="R47" t="s">
        <v>158</v>
      </c>
      <c r="S47" t="s">
        <v>161</v>
      </c>
      <c r="T47" t="s">
        <v>12</v>
      </c>
      <c r="U47" s="116">
        <v>37645</v>
      </c>
      <c r="V47" s="116">
        <v>37727</v>
      </c>
    </row>
    <row r="48" spans="2:22" x14ac:dyDescent="0.25">
      <c r="B48" t="s">
        <v>120</v>
      </c>
      <c r="C48" t="s">
        <v>156</v>
      </c>
      <c r="D48" t="s">
        <v>241</v>
      </c>
      <c r="E48" t="s">
        <v>158</v>
      </c>
      <c r="G48" t="s">
        <v>242</v>
      </c>
      <c r="H48" s="115">
        <v>8009</v>
      </c>
      <c r="I48">
        <v>14</v>
      </c>
      <c r="J48" s="116">
        <v>37739</v>
      </c>
      <c r="K48">
        <v>4.5199999999999996</v>
      </c>
      <c r="L48" t="s">
        <v>4</v>
      </c>
      <c r="M48" t="s">
        <v>158</v>
      </c>
      <c r="N48" t="s">
        <v>160</v>
      </c>
      <c r="R48" t="s">
        <v>158</v>
      </c>
      <c r="S48" t="s">
        <v>168</v>
      </c>
      <c r="T48" t="s">
        <v>12</v>
      </c>
      <c r="U48" s="116">
        <v>37574</v>
      </c>
      <c r="V48" s="116">
        <v>37739</v>
      </c>
    </row>
    <row r="49" spans="2:22" x14ac:dyDescent="0.25">
      <c r="B49" t="s">
        <v>121</v>
      </c>
      <c r="C49" t="s">
        <v>156</v>
      </c>
      <c r="D49" t="s">
        <v>243</v>
      </c>
      <c r="E49" t="s">
        <v>158</v>
      </c>
      <c r="G49" t="s">
        <v>244</v>
      </c>
      <c r="H49" s="115">
        <v>7040</v>
      </c>
      <c r="I49">
        <v>9</v>
      </c>
      <c r="J49" s="116">
        <v>37712</v>
      </c>
      <c r="K49">
        <v>2.78</v>
      </c>
      <c r="L49" t="s">
        <v>4</v>
      </c>
      <c r="M49" t="s">
        <v>158</v>
      </c>
      <c r="N49" t="s">
        <v>160</v>
      </c>
      <c r="R49" t="s">
        <v>158</v>
      </c>
      <c r="S49" t="s">
        <v>173</v>
      </c>
      <c r="T49" t="s">
        <v>12</v>
      </c>
      <c r="U49" s="116">
        <v>37573</v>
      </c>
      <c r="V49" s="116">
        <v>37749</v>
      </c>
    </row>
    <row r="50" spans="2:22" x14ac:dyDescent="0.25">
      <c r="B50" t="s">
        <v>122</v>
      </c>
      <c r="C50" t="s">
        <v>156</v>
      </c>
      <c r="D50" t="s">
        <v>245</v>
      </c>
      <c r="E50" t="s">
        <v>158</v>
      </c>
      <c r="G50" t="s">
        <v>246</v>
      </c>
      <c r="H50" s="115">
        <v>8525</v>
      </c>
      <c r="I50">
        <v>12</v>
      </c>
      <c r="J50" s="116">
        <v>37706</v>
      </c>
      <c r="K50">
        <v>4.79</v>
      </c>
      <c r="L50" t="s">
        <v>4</v>
      </c>
      <c r="M50" t="s">
        <v>158</v>
      </c>
      <c r="N50" t="s">
        <v>160</v>
      </c>
      <c r="R50" t="s">
        <v>158</v>
      </c>
      <c r="S50" t="s">
        <v>173</v>
      </c>
      <c r="T50" t="s">
        <v>12</v>
      </c>
      <c r="U50" s="116">
        <v>37583</v>
      </c>
      <c r="V50" s="116">
        <v>37749</v>
      </c>
    </row>
    <row r="51" spans="2:22" x14ac:dyDescent="0.25">
      <c r="B51" t="s">
        <v>123</v>
      </c>
      <c r="C51" t="s">
        <v>156</v>
      </c>
      <c r="D51" t="s">
        <v>158</v>
      </c>
      <c r="E51" t="s">
        <v>247</v>
      </c>
      <c r="F51" t="s">
        <v>248</v>
      </c>
      <c r="G51" t="s">
        <v>249</v>
      </c>
      <c r="H51" s="115">
        <v>7827</v>
      </c>
      <c r="I51">
        <v>1</v>
      </c>
      <c r="J51" s="116">
        <v>37752</v>
      </c>
      <c r="K51">
        <v>4.1900000000000004</v>
      </c>
      <c r="L51" t="s">
        <v>3</v>
      </c>
      <c r="M51" t="s">
        <v>158</v>
      </c>
      <c r="N51" t="s">
        <v>160</v>
      </c>
      <c r="R51" t="s">
        <v>158</v>
      </c>
      <c r="S51" t="s">
        <v>161</v>
      </c>
      <c r="T51" t="s">
        <v>12</v>
      </c>
      <c r="U51" s="116">
        <v>37462</v>
      </c>
      <c r="V51" s="116">
        <v>37752</v>
      </c>
    </row>
    <row r="52" spans="2:22" x14ac:dyDescent="0.25">
      <c r="B52" t="s">
        <v>124</v>
      </c>
      <c r="C52" t="s">
        <v>156</v>
      </c>
      <c r="D52" t="s">
        <v>250</v>
      </c>
      <c r="E52" t="s">
        <v>158</v>
      </c>
      <c r="G52" t="s">
        <v>249</v>
      </c>
      <c r="H52" s="115">
        <v>7827</v>
      </c>
      <c r="I52">
        <v>1</v>
      </c>
      <c r="J52" s="116">
        <v>37750</v>
      </c>
      <c r="K52">
        <v>8.3800000000000008</v>
      </c>
      <c r="L52" t="s">
        <v>4</v>
      </c>
      <c r="M52" t="s">
        <v>158</v>
      </c>
      <c r="N52" t="s">
        <v>160</v>
      </c>
      <c r="R52" t="s">
        <v>158</v>
      </c>
      <c r="S52" t="s">
        <v>161</v>
      </c>
      <c r="T52" t="s">
        <v>12</v>
      </c>
      <c r="U52" s="116">
        <v>37582</v>
      </c>
      <c r="V52" s="116">
        <v>37752</v>
      </c>
    </row>
    <row r="53" spans="2:22" x14ac:dyDescent="0.25">
      <c r="B53" t="s">
        <v>125</v>
      </c>
      <c r="C53" t="s">
        <v>156</v>
      </c>
      <c r="D53" t="s">
        <v>158</v>
      </c>
      <c r="E53" t="s">
        <v>247</v>
      </c>
      <c r="F53" t="s">
        <v>248</v>
      </c>
      <c r="G53" t="s">
        <v>249</v>
      </c>
      <c r="H53" s="115">
        <v>7827</v>
      </c>
      <c r="I53">
        <v>1</v>
      </c>
      <c r="J53" s="116">
        <v>37752</v>
      </c>
      <c r="K53">
        <v>9.77</v>
      </c>
      <c r="L53" t="s">
        <v>3</v>
      </c>
      <c r="M53" t="s">
        <v>158</v>
      </c>
      <c r="N53" t="s">
        <v>160</v>
      </c>
      <c r="R53" t="s">
        <v>158</v>
      </c>
      <c r="S53" t="s">
        <v>161</v>
      </c>
      <c r="T53" t="s">
        <v>12</v>
      </c>
      <c r="U53" s="116">
        <v>37462</v>
      </c>
      <c r="V53" s="116">
        <v>37752</v>
      </c>
    </row>
    <row r="54" spans="2:22" x14ac:dyDescent="0.25">
      <c r="B54" t="s">
        <v>126</v>
      </c>
      <c r="C54" t="s">
        <v>156</v>
      </c>
      <c r="D54" t="s">
        <v>158</v>
      </c>
      <c r="E54" t="s">
        <v>251</v>
      </c>
      <c r="F54" t="s">
        <v>252</v>
      </c>
      <c r="G54" t="s">
        <v>253</v>
      </c>
      <c r="H54" s="115">
        <v>8560</v>
      </c>
      <c r="I54">
        <v>12</v>
      </c>
      <c r="J54" s="116">
        <v>37764</v>
      </c>
      <c r="K54">
        <v>479.8</v>
      </c>
      <c r="L54" t="s">
        <v>3</v>
      </c>
      <c r="M54" t="s">
        <v>158</v>
      </c>
      <c r="N54" t="s">
        <v>160</v>
      </c>
      <c r="R54" t="s">
        <v>158</v>
      </c>
      <c r="S54" t="s">
        <v>173</v>
      </c>
      <c r="T54" t="s">
        <v>12</v>
      </c>
      <c r="U54" s="116">
        <v>37477</v>
      </c>
      <c r="V54" s="116">
        <v>37764</v>
      </c>
    </row>
    <row r="55" spans="2:22" x14ac:dyDescent="0.25">
      <c r="B55" t="s">
        <v>127</v>
      </c>
      <c r="C55" t="s">
        <v>156</v>
      </c>
      <c r="D55" t="s">
        <v>254</v>
      </c>
      <c r="E55" t="s">
        <v>158</v>
      </c>
      <c r="G55" t="s">
        <v>246</v>
      </c>
      <c r="H55" s="115">
        <v>8525</v>
      </c>
      <c r="I55">
        <v>12</v>
      </c>
      <c r="J55" s="116">
        <v>37750</v>
      </c>
      <c r="K55">
        <v>2.8</v>
      </c>
      <c r="L55" t="s">
        <v>4</v>
      </c>
      <c r="M55" t="s">
        <v>158</v>
      </c>
      <c r="N55" t="s">
        <v>160</v>
      </c>
      <c r="R55" t="s">
        <v>158</v>
      </c>
      <c r="S55" t="s">
        <v>173</v>
      </c>
      <c r="T55" t="s">
        <v>12</v>
      </c>
      <c r="U55" s="116">
        <v>37708</v>
      </c>
      <c r="V55" s="116">
        <v>37784</v>
      </c>
    </row>
    <row r="56" spans="2:22" x14ac:dyDescent="0.25">
      <c r="B56" t="s">
        <v>128</v>
      </c>
      <c r="C56" t="s">
        <v>156</v>
      </c>
      <c r="D56" t="s">
        <v>255</v>
      </c>
      <c r="E56" t="s">
        <v>158</v>
      </c>
      <c r="G56" t="s">
        <v>184</v>
      </c>
      <c r="H56" s="115">
        <v>7042</v>
      </c>
      <c r="I56">
        <v>9</v>
      </c>
      <c r="J56" s="116">
        <v>37742</v>
      </c>
      <c r="K56">
        <v>4.6100000000000003</v>
      </c>
      <c r="L56" t="s">
        <v>4</v>
      </c>
      <c r="M56" t="s">
        <v>158</v>
      </c>
      <c r="N56" t="s">
        <v>160</v>
      </c>
      <c r="R56" t="s">
        <v>158</v>
      </c>
      <c r="S56" t="s">
        <v>173</v>
      </c>
      <c r="T56" t="s">
        <v>12</v>
      </c>
      <c r="U56" s="116">
        <v>37683</v>
      </c>
      <c r="V56" s="116">
        <v>37784</v>
      </c>
    </row>
    <row r="57" spans="2:22" x14ac:dyDescent="0.25">
      <c r="B57" t="s">
        <v>129</v>
      </c>
      <c r="C57" t="s">
        <v>156</v>
      </c>
      <c r="D57" t="s">
        <v>256</v>
      </c>
      <c r="E57" t="s">
        <v>158</v>
      </c>
      <c r="G57" t="s">
        <v>257</v>
      </c>
      <c r="H57" s="115">
        <v>7438</v>
      </c>
      <c r="I57">
        <v>6</v>
      </c>
      <c r="J57" s="116">
        <v>37770</v>
      </c>
      <c r="K57">
        <v>2.88</v>
      </c>
      <c r="L57" t="s">
        <v>4</v>
      </c>
      <c r="M57" t="s">
        <v>158</v>
      </c>
      <c r="N57" t="s">
        <v>160</v>
      </c>
      <c r="R57" t="s">
        <v>158</v>
      </c>
      <c r="S57" t="s">
        <v>161</v>
      </c>
      <c r="T57" t="s">
        <v>12</v>
      </c>
      <c r="U57" s="116">
        <v>37683</v>
      </c>
      <c r="V57" s="116">
        <v>37813</v>
      </c>
    </row>
    <row r="58" spans="2:22" x14ac:dyDescent="0.25">
      <c r="B58" t="s">
        <v>130</v>
      </c>
      <c r="C58" t="s">
        <v>156</v>
      </c>
      <c r="D58" t="s">
        <v>262</v>
      </c>
      <c r="E58" t="s">
        <v>158</v>
      </c>
      <c r="G58" t="s">
        <v>263</v>
      </c>
      <c r="H58" s="115">
        <v>7865</v>
      </c>
      <c r="I58">
        <v>2</v>
      </c>
      <c r="J58" s="116">
        <v>36739</v>
      </c>
      <c r="K58">
        <v>4.4000000000000004</v>
      </c>
      <c r="L58" t="s">
        <v>4</v>
      </c>
      <c r="M58" t="s">
        <v>158</v>
      </c>
      <c r="N58" t="s">
        <v>160</v>
      </c>
      <c r="R58" t="s">
        <v>261</v>
      </c>
      <c r="S58" t="s">
        <v>161</v>
      </c>
      <c r="T58" t="s">
        <v>12</v>
      </c>
      <c r="U58" s="116">
        <v>37783</v>
      </c>
      <c r="V58" s="116">
        <v>37923</v>
      </c>
    </row>
    <row r="59" spans="2:22" x14ac:dyDescent="0.25">
      <c r="B59" t="s">
        <v>131</v>
      </c>
      <c r="C59" t="s">
        <v>156</v>
      </c>
      <c r="D59" t="s">
        <v>265</v>
      </c>
      <c r="E59" t="s">
        <v>158</v>
      </c>
      <c r="G59" t="s">
        <v>266</v>
      </c>
      <c r="H59" s="115">
        <v>7421</v>
      </c>
      <c r="I59">
        <v>6</v>
      </c>
      <c r="J59" s="116">
        <v>36739</v>
      </c>
      <c r="K59">
        <v>2.64</v>
      </c>
      <c r="L59" t="s">
        <v>4</v>
      </c>
      <c r="M59" t="s">
        <v>158</v>
      </c>
      <c r="N59" t="s">
        <v>160</v>
      </c>
      <c r="R59" t="s">
        <v>261</v>
      </c>
      <c r="S59" t="s">
        <v>180</v>
      </c>
      <c r="T59" t="s">
        <v>12</v>
      </c>
      <c r="U59" s="116">
        <v>37852</v>
      </c>
      <c r="V59" s="116">
        <v>37935</v>
      </c>
    </row>
    <row r="60" spans="2:22" x14ac:dyDescent="0.25">
      <c r="B60" t="s">
        <v>132</v>
      </c>
      <c r="C60" t="s">
        <v>156</v>
      </c>
      <c r="D60" t="s">
        <v>267</v>
      </c>
      <c r="E60" t="s">
        <v>158</v>
      </c>
      <c r="G60" t="s">
        <v>209</v>
      </c>
      <c r="H60" s="115">
        <v>7825</v>
      </c>
      <c r="I60">
        <v>2</v>
      </c>
      <c r="J60" s="116">
        <v>36800</v>
      </c>
      <c r="K60">
        <v>2.31</v>
      </c>
      <c r="L60" t="s">
        <v>4</v>
      </c>
      <c r="M60" t="s">
        <v>158</v>
      </c>
      <c r="N60" t="s">
        <v>160</v>
      </c>
      <c r="R60" t="s">
        <v>261</v>
      </c>
      <c r="S60" t="s">
        <v>161</v>
      </c>
      <c r="T60" t="s">
        <v>12</v>
      </c>
      <c r="U60" s="116">
        <v>37869</v>
      </c>
      <c r="V60" s="116">
        <v>37958</v>
      </c>
    </row>
    <row r="61" spans="2:22" x14ac:dyDescent="0.25">
      <c r="B61" t="s">
        <v>133</v>
      </c>
      <c r="C61" t="s">
        <v>156</v>
      </c>
      <c r="D61" t="s">
        <v>268</v>
      </c>
      <c r="E61" t="s">
        <v>269</v>
      </c>
      <c r="G61" t="s">
        <v>209</v>
      </c>
      <c r="H61" s="115">
        <v>7825</v>
      </c>
      <c r="I61">
        <v>2</v>
      </c>
      <c r="J61" s="116">
        <v>36831</v>
      </c>
      <c r="K61">
        <v>9.1999999999999993</v>
      </c>
      <c r="L61" t="s">
        <v>1</v>
      </c>
      <c r="M61" t="s">
        <v>158</v>
      </c>
      <c r="N61" t="s">
        <v>160</v>
      </c>
      <c r="R61" t="s">
        <v>261</v>
      </c>
      <c r="S61" t="s">
        <v>161</v>
      </c>
      <c r="T61" t="s">
        <v>12</v>
      </c>
      <c r="U61" s="116">
        <v>37815</v>
      </c>
      <c r="V61" s="116">
        <v>37984</v>
      </c>
    </row>
    <row r="62" spans="2:22" x14ac:dyDescent="0.25">
      <c r="B62" t="s">
        <v>134</v>
      </c>
      <c r="C62" t="s">
        <v>156</v>
      </c>
      <c r="D62" t="s">
        <v>236</v>
      </c>
      <c r="E62" t="s">
        <v>158</v>
      </c>
      <c r="G62" t="s">
        <v>185</v>
      </c>
      <c r="H62" s="115">
        <v>8302</v>
      </c>
      <c r="I62">
        <v>20</v>
      </c>
      <c r="J62" s="116">
        <v>37677</v>
      </c>
      <c r="K62">
        <v>9.4499999999999993</v>
      </c>
      <c r="L62" t="s">
        <v>4</v>
      </c>
      <c r="M62" t="s">
        <v>158</v>
      </c>
      <c r="N62" t="s">
        <v>160</v>
      </c>
      <c r="R62" t="s">
        <v>264</v>
      </c>
      <c r="S62" t="s">
        <v>259</v>
      </c>
      <c r="T62" t="s">
        <v>12</v>
      </c>
      <c r="U62" s="116">
        <v>38134</v>
      </c>
      <c r="V62" s="116">
        <v>38328</v>
      </c>
    </row>
    <row r="63" spans="2:22" x14ac:dyDescent="0.25">
      <c r="B63" t="s">
        <v>135</v>
      </c>
      <c r="C63" t="s">
        <v>156</v>
      </c>
      <c r="D63" t="s">
        <v>186</v>
      </c>
      <c r="E63" t="s">
        <v>158</v>
      </c>
      <c r="G63" t="s">
        <v>258</v>
      </c>
      <c r="H63" s="115">
        <v>8008</v>
      </c>
      <c r="I63">
        <v>18</v>
      </c>
      <c r="J63" s="116">
        <v>37377</v>
      </c>
      <c r="K63">
        <v>2.64</v>
      </c>
      <c r="L63" t="s">
        <v>4</v>
      </c>
      <c r="M63" t="s">
        <v>158</v>
      </c>
      <c r="N63" t="s">
        <v>160</v>
      </c>
      <c r="R63" t="s">
        <v>264</v>
      </c>
      <c r="S63" t="s">
        <v>259</v>
      </c>
      <c r="T63" t="s">
        <v>12</v>
      </c>
      <c r="U63" s="116">
        <v>38209</v>
      </c>
      <c r="V63" s="116">
        <v>38335</v>
      </c>
    </row>
    <row r="64" spans="2:22" x14ac:dyDescent="0.25">
      <c r="B64" t="s">
        <v>136</v>
      </c>
      <c r="C64" t="s">
        <v>156</v>
      </c>
      <c r="D64" t="s">
        <v>272</v>
      </c>
      <c r="E64" t="s">
        <v>273</v>
      </c>
      <c r="G64" t="s">
        <v>209</v>
      </c>
      <c r="H64" s="115">
        <v>7825</v>
      </c>
      <c r="I64">
        <v>2</v>
      </c>
      <c r="J64" s="116">
        <v>36831</v>
      </c>
      <c r="K64">
        <v>1.84</v>
      </c>
      <c r="L64" t="s">
        <v>1</v>
      </c>
      <c r="M64" t="s">
        <v>158</v>
      </c>
      <c r="N64" t="s">
        <v>160</v>
      </c>
      <c r="R64" t="s">
        <v>261</v>
      </c>
      <c r="S64" t="s">
        <v>161</v>
      </c>
      <c r="T64" t="s">
        <v>12</v>
      </c>
      <c r="U64" s="116">
        <v>38330</v>
      </c>
      <c r="V64" s="116">
        <v>38385</v>
      </c>
    </row>
    <row r="65" spans="2:22" x14ac:dyDescent="0.25">
      <c r="B65" t="s">
        <v>137</v>
      </c>
      <c r="C65" t="s">
        <v>156</v>
      </c>
      <c r="D65" t="s">
        <v>270</v>
      </c>
      <c r="E65" t="s">
        <v>274</v>
      </c>
      <c r="F65" t="s">
        <v>275</v>
      </c>
      <c r="G65" t="s">
        <v>271</v>
      </c>
      <c r="H65" s="115">
        <v>8648</v>
      </c>
      <c r="I65">
        <v>12</v>
      </c>
      <c r="J65" s="116">
        <v>37559</v>
      </c>
      <c r="K65">
        <v>8.8800000000000008</v>
      </c>
      <c r="L65" t="s">
        <v>3</v>
      </c>
      <c r="M65" t="s">
        <v>158</v>
      </c>
      <c r="N65" t="s">
        <v>160</v>
      </c>
      <c r="R65" t="s">
        <v>260</v>
      </c>
      <c r="S65" t="s">
        <v>173</v>
      </c>
      <c r="T65" t="s">
        <v>12</v>
      </c>
      <c r="U65" s="116">
        <v>37939</v>
      </c>
      <c r="V65" s="116">
        <v>38460</v>
      </c>
    </row>
    <row r="66" spans="2:22" x14ac:dyDescent="0.25">
      <c r="B66" t="s">
        <v>138</v>
      </c>
      <c r="C66" t="s">
        <v>156</v>
      </c>
      <c r="D66" t="s">
        <v>278</v>
      </c>
      <c r="E66" t="s">
        <v>158</v>
      </c>
      <c r="G66" t="s">
        <v>246</v>
      </c>
      <c r="H66" s="115">
        <v>8525</v>
      </c>
      <c r="I66">
        <v>12</v>
      </c>
      <c r="J66" s="116">
        <v>37257</v>
      </c>
      <c r="K66">
        <v>1.92</v>
      </c>
      <c r="L66" t="s">
        <v>4</v>
      </c>
      <c r="M66" t="s">
        <v>158</v>
      </c>
      <c r="N66" t="s">
        <v>160</v>
      </c>
      <c r="R66" t="s">
        <v>277</v>
      </c>
      <c r="S66" t="s">
        <v>161</v>
      </c>
      <c r="T66" t="s">
        <v>12</v>
      </c>
      <c r="U66" s="116">
        <v>38643</v>
      </c>
      <c r="V66" s="116">
        <v>38996</v>
      </c>
    </row>
    <row r="67" spans="2:22" x14ac:dyDescent="0.25">
      <c r="B67" t="s">
        <v>139</v>
      </c>
      <c r="C67" t="s">
        <v>279</v>
      </c>
      <c r="D67" t="s">
        <v>280</v>
      </c>
      <c r="E67" t="s">
        <v>281</v>
      </c>
      <c r="F67" t="s">
        <v>282</v>
      </c>
      <c r="G67" t="s">
        <v>276</v>
      </c>
      <c r="H67" s="115">
        <v>7310</v>
      </c>
      <c r="I67">
        <v>8</v>
      </c>
      <c r="J67" s="116">
        <v>37377</v>
      </c>
      <c r="K67">
        <v>62.7</v>
      </c>
      <c r="L67" t="s">
        <v>3</v>
      </c>
      <c r="M67" t="s">
        <v>158</v>
      </c>
      <c r="N67" t="s">
        <v>160</v>
      </c>
      <c r="R67" t="s">
        <v>283</v>
      </c>
      <c r="S67" t="s">
        <v>173</v>
      </c>
      <c r="T67" t="s">
        <v>12</v>
      </c>
      <c r="U67" s="116">
        <v>39722</v>
      </c>
      <c r="V67" s="116">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heetViews>
  <sheetFormatPr defaultColWidth="8.90625" defaultRowHeight="12.5" x14ac:dyDescent="0.25"/>
  <cols>
    <col min="1" max="16384" width="8.90625" style="167"/>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29"/>
  <sheetViews>
    <sheetView showGridLines="0" zoomScale="78" zoomScaleNormal="78"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25" bestFit="1" customWidth="1"/>
    <col min="4" max="4" width="0.90625" style="1" customWidth="1"/>
    <col min="5" max="5" width="9.08984375" style="1" customWidth="1"/>
    <col min="6" max="6" width="9.6328125" style="1" bestFit="1" customWidth="1"/>
    <col min="7" max="7" width="13" style="1" bestFit="1" customWidth="1"/>
    <col min="8" max="8" width="12.6328125" style="12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53" customWidth="1"/>
    <col min="24" max="24" width="16" style="253" bestFit="1" customWidth="1"/>
    <col min="25" max="25" width="1" style="253" customWidth="1"/>
    <col min="26" max="26" width="10.6328125" style="339" bestFit="1" customWidth="1"/>
    <col min="27" max="27" width="10.36328125" style="339" bestFit="1" customWidth="1"/>
    <col min="28" max="16384" width="10.36328125" style="1"/>
  </cols>
  <sheetData>
    <row r="1" spans="1:30" ht="20" x14ac:dyDescent="0.4">
      <c r="A1" s="523" t="str">
        <f>'Annual Capacity'!G1</f>
        <v xml:space="preserve"> New Jersey Solar Installations Report as of</v>
      </c>
      <c r="B1" s="523"/>
      <c r="C1" s="523"/>
      <c r="D1" s="523"/>
      <c r="E1" s="523"/>
      <c r="F1" s="523"/>
      <c r="G1" s="382">
        <f>'Annual Capacity'!M1</f>
        <v>45716</v>
      </c>
      <c r="H1" s="524" t="s">
        <v>293</v>
      </c>
      <c r="I1" s="524"/>
      <c r="J1" s="524"/>
      <c r="K1" s="184"/>
      <c r="L1" s="184"/>
      <c r="M1" s="184"/>
      <c r="N1" s="184"/>
      <c r="T1" s="102"/>
      <c r="U1" s="119"/>
      <c r="V1" s="119"/>
      <c r="W1" s="252"/>
      <c r="X1" s="252"/>
      <c r="Y1" s="252"/>
      <c r="Z1" s="338"/>
      <c r="AA1" s="338"/>
      <c r="AB1" s="119"/>
      <c r="AC1" s="119"/>
      <c r="AD1" s="119"/>
    </row>
    <row r="2" spans="1:30" ht="10.25" customHeight="1" x14ac:dyDescent="0.35">
      <c r="A2" s="13"/>
      <c r="B2" s="14"/>
      <c r="C2" s="124"/>
      <c r="E2" s="13"/>
      <c r="F2" s="13"/>
      <c r="G2" s="13"/>
      <c r="H2" s="124"/>
      <c r="I2" s="13"/>
      <c r="J2" s="13"/>
      <c r="W2" s="108"/>
      <c r="X2" s="108"/>
      <c r="Y2" s="108"/>
      <c r="AA2" s="265"/>
    </row>
    <row r="3" spans="1:30" ht="15.65" customHeight="1" x14ac:dyDescent="0.3">
      <c r="A3" s="35"/>
      <c r="B3" s="501" t="s">
        <v>72</v>
      </c>
      <c r="C3" s="501"/>
      <c r="D3" s="6"/>
      <c r="E3" s="530" t="s">
        <v>9</v>
      </c>
      <c r="F3" s="531"/>
      <c r="G3" s="530" t="s">
        <v>9</v>
      </c>
      <c r="H3" s="531"/>
      <c r="I3" s="530" t="s">
        <v>9</v>
      </c>
      <c r="J3" s="531"/>
      <c r="K3" s="532" t="s">
        <v>9</v>
      </c>
      <c r="L3" s="533"/>
      <c r="M3" s="6"/>
      <c r="N3" s="517" t="s">
        <v>71</v>
      </c>
      <c r="O3" s="518"/>
      <c r="P3" s="6"/>
      <c r="Q3" s="517" t="s">
        <v>298</v>
      </c>
      <c r="R3" s="518"/>
      <c r="S3" s="6"/>
      <c r="T3" s="492" t="str">
        <f>'Annual Capacity'!V4</f>
        <v>Total of All Projects               as 02/28/2025 (kW)</v>
      </c>
      <c r="U3" s="493"/>
      <c r="W3" s="504" t="str">
        <f>'Annual Capacity'!Y2</f>
        <v>Previously Reported through 01/31/2025</v>
      </c>
      <c r="X3" s="504"/>
      <c r="Y3" s="108"/>
      <c r="Z3" s="525" t="str">
        <f>'Annual Capacity'!AB2</f>
        <v>Difference between  01/31/2025 and 02/28/2025</v>
      </c>
      <c r="AA3" s="525"/>
    </row>
    <row r="4" spans="1:30" ht="33.65" customHeight="1" x14ac:dyDescent="0.3">
      <c r="A4" s="36"/>
      <c r="B4" s="529"/>
      <c r="C4" s="529"/>
      <c r="D4" s="6"/>
      <c r="E4" s="521" t="s">
        <v>68</v>
      </c>
      <c r="F4" s="522"/>
      <c r="G4" s="521" t="s">
        <v>73</v>
      </c>
      <c r="H4" s="522"/>
      <c r="I4" s="521" t="s">
        <v>70</v>
      </c>
      <c r="J4" s="522"/>
      <c r="K4" s="527" t="s">
        <v>66</v>
      </c>
      <c r="L4" s="528"/>
      <c r="M4" s="6"/>
      <c r="N4" s="534"/>
      <c r="O4" s="535"/>
      <c r="P4" s="6"/>
      <c r="Q4" s="534"/>
      <c r="R4" s="535"/>
      <c r="S4" s="6"/>
      <c r="T4" s="494"/>
      <c r="U4" s="495"/>
      <c r="W4" s="505"/>
      <c r="X4" s="505"/>
      <c r="Y4" s="108"/>
      <c r="Z4" s="526"/>
      <c r="AA4" s="526"/>
    </row>
    <row r="5" spans="1:30" ht="42" x14ac:dyDescent="0.3">
      <c r="B5" s="59" t="s">
        <v>8</v>
      </c>
      <c r="C5" s="123" t="s">
        <v>60</v>
      </c>
      <c r="D5" s="44"/>
      <c r="E5" s="45" t="s">
        <v>8</v>
      </c>
      <c r="F5" s="45" t="s">
        <v>60</v>
      </c>
      <c r="G5" s="45" t="s">
        <v>8</v>
      </c>
      <c r="H5" s="419" t="s">
        <v>60</v>
      </c>
      <c r="I5" s="45" t="s">
        <v>8</v>
      </c>
      <c r="J5" s="45" t="s">
        <v>60</v>
      </c>
      <c r="K5" s="59" t="s">
        <v>8</v>
      </c>
      <c r="L5" s="59" t="s">
        <v>60</v>
      </c>
      <c r="M5" s="44"/>
      <c r="N5" s="59" t="s">
        <v>8</v>
      </c>
      <c r="O5" s="59" t="s">
        <v>10</v>
      </c>
      <c r="P5" s="44"/>
      <c r="Q5" s="59" t="s">
        <v>8</v>
      </c>
      <c r="R5" s="59" t="s">
        <v>10</v>
      </c>
      <c r="S5" s="7"/>
      <c r="T5" s="47" t="s">
        <v>7</v>
      </c>
      <c r="U5" s="47" t="s">
        <v>24</v>
      </c>
      <c r="V5" s="48"/>
      <c r="W5" s="50" t="s">
        <v>7</v>
      </c>
      <c r="X5" s="50" t="s">
        <v>22</v>
      </c>
      <c r="Y5" s="210"/>
      <c r="Z5" s="266" t="s">
        <v>7</v>
      </c>
      <c r="AA5" s="266" t="s">
        <v>22</v>
      </c>
    </row>
    <row r="6" spans="1:30" ht="4.25" customHeight="1" x14ac:dyDescent="0.3">
      <c r="A6" s="49"/>
      <c r="B6" s="49"/>
      <c r="C6" s="122"/>
      <c r="D6" s="49"/>
      <c r="E6" s="49"/>
      <c r="F6" s="49"/>
      <c r="G6" s="49"/>
      <c r="H6" s="122"/>
      <c r="I6" s="49"/>
      <c r="J6" s="49"/>
      <c r="K6" s="49"/>
      <c r="L6" s="49"/>
      <c r="M6" s="44"/>
      <c r="N6" s="44"/>
      <c r="O6" s="44"/>
      <c r="P6" s="44"/>
      <c r="Q6" s="44"/>
      <c r="R6" s="44"/>
      <c r="S6" s="7"/>
      <c r="T6" s="44"/>
      <c r="U6" s="44"/>
      <c r="V6" s="48"/>
      <c r="W6" s="51"/>
      <c r="X6" s="51"/>
      <c r="Y6" s="210"/>
      <c r="Z6" s="267"/>
      <c r="AA6" s="267"/>
    </row>
    <row r="7" spans="1:30" ht="14" x14ac:dyDescent="0.3">
      <c r="A7" s="88" t="s">
        <v>315</v>
      </c>
      <c r="B7" s="49"/>
      <c r="C7" s="122"/>
      <c r="D7" s="49"/>
      <c r="E7" s="49"/>
      <c r="F7" s="49"/>
      <c r="G7" s="49"/>
      <c r="H7" s="122"/>
      <c r="I7" s="49"/>
      <c r="J7" s="49"/>
      <c r="K7" s="49"/>
      <c r="L7" s="49"/>
      <c r="M7" s="44"/>
      <c r="N7" s="44"/>
      <c r="O7" s="44"/>
      <c r="P7" s="44"/>
      <c r="Q7" s="44"/>
      <c r="R7" s="44"/>
      <c r="S7" s="7"/>
      <c r="T7" s="44"/>
      <c r="U7" s="44"/>
      <c r="V7" s="48"/>
      <c r="W7" s="51"/>
      <c r="X7" s="51"/>
      <c r="Y7" s="210"/>
      <c r="Z7" s="267"/>
      <c r="AA7" s="267"/>
    </row>
    <row r="8" spans="1:30" ht="15" customHeight="1" x14ac:dyDescent="0.3">
      <c r="A8" s="294" t="s">
        <v>74</v>
      </c>
      <c r="B8" s="49"/>
      <c r="C8" s="122"/>
      <c r="D8" s="49"/>
      <c r="E8" s="49"/>
      <c r="F8" s="49"/>
      <c r="G8" s="49"/>
      <c r="H8" s="122"/>
      <c r="I8" s="49"/>
      <c r="J8" s="49"/>
      <c r="K8" s="49"/>
      <c r="L8" s="49"/>
      <c r="M8" s="44"/>
      <c r="N8" s="44"/>
      <c r="O8" s="44"/>
      <c r="P8" s="44"/>
      <c r="Q8" s="44"/>
      <c r="R8" s="44"/>
      <c r="S8" s="7"/>
      <c r="T8" s="44"/>
      <c r="U8" s="44"/>
      <c r="V8" s="48"/>
      <c r="W8" s="51"/>
      <c r="X8" s="51"/>
      <c r="Y8" s="210"/>
      <c r="Z8" s="267"/>
      <c r="AA8" s="267"/>
    </row>
    <row r="9" spans="1:30" x14ac:dyDescent="0.3">
      <c r="A9" s="90" t="s">
        <v>75</v>
      </c>
      <c r="B9" s="82">
        <f>SUM('Annual Capacity'!D9:D20)</f>
        <v>11201</v>
      </c>
      <c r="C9" s="82">
        <f>SUM('Annual Capacity'!E9:E20)</f>
        <v>85798.828999999998</v>
      </c>
      <c r="D9" s="89"/>
      <c r="E9" s="201">
        <f>SUM('Annual Capacity'!G9:G20)</f>
        <v>1969</v>
      </c>
      <c r="F9" s="201">
        <f>SUM('Annual Capacity'!H9:H20)</f>
        <v>56130.316999999995</v>
      </c>
      <c r="G9" s="201">
        <f>SUM('Annual Capacity'!I9:I20)</f>
        <v>811</v>
      </c>
      <c r="H9" s="201">
        <f>SUM('Annual Capacity'!J9:J20)</f>
        <v>243523.00199999998</v>
      </c>
      <c r="I9" s="201">
        <f>SUM('Annual Capacity'!K9:K20)</f>
        <v>75</v>
      </c>
      <c r="J9" s="201">
        <f>SUM('Annual Capacity'!L9:L20)</f>
        <v>148915.04300000001</v>
      </c>
      <c r="K9" s="82">
        <f t="shared" ref="K9:L12" si="0">SUM(E9+G9+I9)</f>
        <v>2855</v>
      </c>
      <c r="L9" s="65">
        <f t="shared" si="0"/>
        <v>448568.36199999996</v>
      </c>
      <c r="M9" s="89"/>
      <c r="N9" s="82">
        <f>SUM('Annual Capacity'!P9:P20)</f>
        <v>75</v>
      </c>
      <c r="O9" s="82">
        <f>SUM('Annual Capacity'!Q9:Q20)</f>
        <v>166176.851</v>
      </c>
      <c r="P9" s="89"/>
      <c r="Q9" s="248">
        <f>SUM('Annual Capacity'!S9:S20)</f>
        <v>0</v>
      </c>
      <c r="R9" s="248">
        <f>SUM('Annual Capacity'!T9:T20)</f>
        <v>0</v>
      </c>
      <c r="S9" s="60"/>
      <c r="T9" s="104">
        <f>SUM(B9+K9+N9+Q9)</f>
        <v>14131</v>
      </c>
      <c r="U9" s="105">
        <f>SUM(C9+L9+O9+R9)</f>
        <v>700544.04200000002</v>
      </c>
      <c r="V9" s="48"/>
      <c r="W9" s="209">
        <v>14131</v>
      </c>
      <c r="X9" s="254">
        <v>700544.04200000002</v>
      </c>
      <c r="Y9" s="210"/>
      <c r="Z9" s="268">
        <f t="shared" ref="Z9:AA12" si="1">SUM(T9-W9)</f>
        <v>0</v>
      </c>
      <c r="AA9" s="269">
        <f t="shared" si="1"/>
        <v>0</v>
      </c>
    </row>
    <row r="10" spans="1:30" x14ac:dyDescent="0.3">
      <c r="A10" s="91">
        <v>2012</v>
      </c>
      <c r="B10" s="83">
        <f>'Annual Capacity'!D21</f>
        <v>5290</v>
      </c>
      <c r="C10" s="83">
        <f>'Annual Capacity'!E21</f>
        <v>42090.540999999997</v>
      </c>
      <c r="D10" s="89"/>
      <c r="E10" s="202">
        <f>'Annual Capacity'!G21</f>
        <v>639</v>
      </c>
      <c r="F10" s="202">
        <f>'Annual Capacity'!H21</f>
        <v>22885.776999999998</v>
      </c>
      <c r="G10" s="202">
        <f>'Annual Capacity'!I21</f>
        <v>425</v>
      </c>
      <c r="H10" s="202">
        <f>'Annual Capacity'!J21</f>
        <v>123615.47199999999</v>
      </c>
      <c r="I10" s="202">
        <f>'Annual Capacity'!K21</f>
        <v>47</v>
      </c>
      <c r="J10" s="202">
        <f>'Annual Capacity'!L21</f>
        <v>87882.441000000006</v>
      </c>
      <c r="K10" s="83">
        <f t="shared" si="0"/>
        <v>1111</v>
      </c>
      <c r="L10" s="67">
        <f t="shared" si="0"/>
        <v>234383.69</v>
      </c>
      <c r="M10" s="89"/>
      <c r="N10" s="83">
        <f>'Annual Capacity'!P21</f>
        <v>23</v>
      </c>
      <c r="O10" s="83">
        <f>'Annual Capacity'!Q21</f>
        <v>56793.803999999996</v>
      </c>
      <c r="P10" s="89"/>
      <c r="Q10" s="248">
        <f>'Annual Capacity'!S21</f>
        <v>0</v>
      </c>
      <c r="R10" s="248">
        <f>'Annual Capacity'!T21</f>
        <v>0</v>
      </c>
      <c r="S10" s="60"/>
      <c r="T10" s="104">
        <f t="shared" ref="T10:T15" si="2">SUM(B10+K10+N10+Q10)</f>
        <v>6424</v>
      </c>
      <c r="U10" s="105">
        <f t="shared" ref="U10:U15" si="3">SUM(C10+L10+O10+R10)</f>
        <v>333268.03500000003</v>
      </c>
      <c r="V10" s="48"/>
      <c r="W10" s="255">
        <v>6424</v>
      </c>
      <c r="X10" s="256">
        <v>333268.03500000003</v>
      </c>
      <c r="Y10" s="210"/>
      <c r="Z10" s="270">
        <f t="shared" si="1"/>
        <v>0</v>
      </c>
      <c r="AA10" s="271">
        <f t="shared" si="1"/>
        <v>0</v>
      </c>
    </row>
    <row r="11" spans="1:30" x14ac:dyDescent="0.3">
      <c r="A11" s="90">
        <v>2013</v>
      </c>
      <c r="B11" s="83">
        <f>'Annual Capacity'!D22</f>
        <v>5950</v>
      </c>
      <c r="C11" s="83">
        <f>'Annual Capacity'!E22</f>
        <v>46572.065999999999</v>
      </c>
      <c r="D11" s="89"/>
      <c r="E11" s="202">
        <f>'Annual Capacity'!G22</f>
        <v>281</v>
      </c>
      <c r="F11" s="202">
        <f>'Annual Capacity'!H22</f>
        <v>11453.664000000001</v>
      </c>
      <c r="G11" s="202">
        <f>'Annual Capacity'!I22</f>
        <v>233</v>
      </c>
      <c r="H11" s="202">
        <f>'Annual Capacity'!J22</f>
        <v>74992.531000000003</v>
      </c>
      <c r="I11" s="202">
        <f>'Annual Capacity'!K22</f>
        <v>26</v>
      </c>
      <c r="J11" s="202">
        <f>'Annual Capacity'!L22</f>
        <v>64412.160000000003</v>
      </c>
      <c r="K11" s="82">
        <f t="shared" si="0"/>
        <v>540</v>
      </c>
      <c r="L11" s="65">
        <f t="shared" si="0"/>
        <v>150858.35500000001</v>
      </c>
      <c r="M11" s="89"/>
      <c r="N11" s="83">
        <f>'Annual Capacity'!P22</f>
        <v>18</v>
      </c>
      <c r="O11" s="83">
        <f>'Annual Capacity'!Q22</f>
        <v>23162.1</v>
      </c>
      <c r="P11" s="89"/>
      <c r="Q11" s="248">
        <f>'Annual Capacity'!S22</f>
        <v>0</v>
      </c>
      <c r="R11" s="248">
        <f>'Annual Capacity'!T22</f>
        <v>0</v>
      </c>
      <c r="S11" s="60"/>
      <c r="T11" s="104">
        <f t="shared" si="2"/>
        <v>6508</v>
      </c>
      <c r="U11" s="105">
        <f t="shared" si="3"/>
        <v>220592.52100000001</v>
      </c>
      <c r="V11" s="48"/>
      <c r="W11" s="209">
        <v>6508</v>
      </c>
      <c r="X11" s="254">
        <v>220592.52100000001</v>
      </c>
      <c r="Y11" s="210"/>
      <c r="Z11" s="268">
        <f t="shared" si="1"/>
        <v>0</v>
      </c>
      <c r="AA11" s="269">
        <f t="shared" si="1"/>
        <v>0</v>
      </c>
    </row>
    <row r="12" spans="1:30" x14ac:dyDescent="0.3">
      <c r="A12" s="90">
        <v>2014</v>
      </c>
      <c r="B12" s="83">
        <f>'Annual Capacity'!D23</f>
        <v>6828</v>
      </c>
      <c r="C12" s="83">
        <f>'Annual Capacity'!E23</f>
        <v>54749.964</v>
      </c>
      <c r="D12" s="89"/>
      <c r="E12" s="202">
        <f>'Annual Capacity'!G23</f>
        <v>117</v>
      </c>
      <c r="F12" s="202">
        <f>'Annual Capacity'!H23</f>
        <v>4343.174</v>
      </c>
      <c r="G12" s="202">
        <f>'Annual Capacity'!I23</f>
        <v>104</v>
      </c>
      <c r="H12" s="202">
        <f>'Annual Capacity'!J23</f>
        <v>36123.718000000001</v>
      </c>
      <c r="I12" s="202">
        <f>'Annual Capacity'!K23</f>
        <v>10</v>
      </c>
      <c r="J12" s="202">
        <f>'Annual Capacity'!L23</f>
        <v>45163.02</v>
      </c>
      <c r="K12" s="82">
        <f t="shared" si="0"/>
        <v>231</v>
      </c>
      <c r="L12" s="65">
        <f t="shared" si="0"/>
        <v>85629.911999999997</v>
      </c>
      <c r="M12" s="89"/>
      <c r="N12" s="83">
        <f>'Annual Capacity'!P23</f>
        <v>8</v>
      </c>
      <c r="O12" s="83">
        <f>'Annual Capacity'!Q23</f>
        <v>63370.64</v>
      </c>
      <c r="P12" s="89"/>
      <c r="Q12" s="248">
        <f>'Annual Capacity'!S23</f>
        <v>0</v>
      </c>
      <c r="R12" s="248">
        <f>'Annual Capacity'!T23</f>
        <v>0</v>
      </c>
      <c r="S12" s="60"/>
      <c r="T12" s="104">
        <f t="shared" si="2"/>
        <v>7067</v>
      </c>
      <c r="U12" s="105">
        <f t="shared" si="3"/>
        <v>203750.516</v>
      </c>
      <c r="V12" s="48"/>
      <c r="W12" s="209">
        <v>7067</v>
      </c>
      <c r="X12" s="254">
        <v>203750.516</v>
      </c>
      <c r="Y12" s="210"/>
      <c r="Z12" s="268">
        <f t="shared" si="1"/>
        <v>0</v>
      </c>
      <c r="AA12" s="269">
        <f t="shared" si="1"/>
        <v>0</v>
      </c>
    </row>
    <row r="13" spans="1:30" x14ac:dyDescent="0.3">
      <c r="A13" s="90">
        <v>2015</v>
      </c>
      <c r="B13" s="83">
        <f>'Annual Capacity'!D24</f>
        <v>12887</v>
      </c>
      <c r="C13" s="83">
        <f>'Annual Capacity'!E24</f>
        <v>101923.3</v>
      </c>
      <c r="D13" s="89"/>
      <c r="E13" s="202">
        <f>'Annual Capacity'!G24</f>
        <v>110</v>
      </c>
      <c r="F13" s="202">
        <f>'Annual Capacity'!H24</f>
        <v>3689.21</v>
      </c>
      <c r="G13" s="202">
        <f>'Annual Capacity'!I24</f>
        <v>86</v>
      </c>
      <c r="H13" s="202">
        <f>'Annual Capacity'!J24</f>
        <v>27254.1</v>
      </c>
      <c r="I13" s="202">
        <f>'Annual Capacity'!K24</f>
        <v>7</v>
      </c>
      <c r="J13" s="202">
        <f>'Annual Capacity'!L24</f>
        <v>21629.63</v>
      </c>
      <c r="K13" s="82">
        <f t="shared" ref="K13:L15" si="4">SUM(E13+G13+I13)</f>
        <v>203</v>
      </c>
      <c r="L13" s="65">
        <f t="shared" si="4"/>
        <v>52572.94</v>
      </c>
      <c r="M13" s="89"/>
      <c r="N13" s="83">
        <f>'Annual Capacity'!P24</f>
        <v>8</v>
      </c>
      <c r="O13" s="83">
        <f>'Annual Capacity'!Q24</f>
        <v>41683.64</v>
      </c>
      <c r="P13" s="89"/>
      <c r="Q13" s="248">
        <f>'Annual Capacity'!S24</f>
        <v>0</v>
      </c>
      <c r="R13" s="248">
        <f>'Annual Capacity'!T24</f>
        <v>0</v>
      </c>
      <c r="S13" s="60"/>
      <c r="T13" s="104">
        <f t="shared" si="2"/>
        <v>13098</v>
      </c>
      <c r="U13" s="105">
        <f t="shared" si="3"/>
        <v>196179.88</v>
      </c>
      <c r="V13" s="48"/>
      <c r="W13" s="209">
        <v>13098</v>
      </c>
      <c r="X13" s="254">
        <v>196179.88</v>
      </c>
      <c r="Y13" s="210"/>
      <c r="Z13" s="268">
        <f t="shared" ref="Z13:AA15" si="5">SUM(T13-W13)</f>
        <v>0</v>
      </c>
      <c r="AA13" s="269">
        <f t="shared" si="5"/>
        <v>0</v>
      </c>
    </row>
    <row r="14" spans="1:30" x14ac:dyDescent="0.3">
      <c r="A14" s="203">
        <v>2016</v>
      </c>
      <c r="B14" s="83">
        <f>'Annual Capacity'!D25</f>
        <v>21914</v>
      </c>
      <c r="C14" s="83">
        <f>'Annual Capacity'!E25</f>
        <v>180288.37</v>
      </c>
      <c r="D14" s="89"/>
      <c r="E14" s="202">
        <f>'Annual Capacity'!G25</f>
        <v>212</v>
      </c>
      <c r="F14" s="202">
        <f>'Annual Capacity'!H25</f>
        <v>6528.23</v>
      </c>
      <c r="G14" s="202">
        <f>'Annual Capacity'!I25</f>
        <v>123</v>
      </c>
      <c r="H14" s="202">
        <f>'Annual Capacity'!J25</f>
        <v>42752.5</v>
      </c>
      <c r="I14" s="202">
        <f>'Annual Capacity'!K25</f>
        <v>18</v>
      </c>
      <c r="J14" s="202">
        <f>'Annual Capacity'!L25</f>
        <v>42479.69</v>
      </c>
      <c r="K14" s="82">
        <f t="shared" si="4"/>
        <v>353</v>
      </c>
      <c r="L14" s="65">
        <f t="shared" si="4"/>
        <v>91760.42</v>
      </c>
      <c r="M14" s="89"/>
      <c r="N14" s="83">
        <f>'Annual Capacity'!P25</f>
        <v>22</v>
      </c>
      <c r="O14" s="83">
        <f>'Annual Capacity'!Q25</f>
        <v>136223.31</v>
      </c>
      <c r="P14" s="89"/>
      <c r="Q14" s="248">
        <f>'Annual Capacity'!S25</f>
        <v>0</v>
      </c>
      <c r="R14" s="248">
        <f>'Annual Capacity'!T25</f>
        <v>0</v>
      </c>
      <c r="S14" s="66"/>
      <c r="T14" s="104">
        <f t="shared" si="2"/>
        <v>22289</v>
      </c>
      <c r="U14" s="105">
        <f t="shared" si="3"/>
        <v>408272.1</v>
      </c>
      <c r="V14" s="48"/>
      <c r="W14" s="209">
        <v>22289</v>
      </c>
      <c r="X14" s="254">
        <v>408272.1</v>
      </c>
      <c r="Y14" s="210"/>
      <c r="Z14" s="268">
        <f t="shared" si="5"/>
        <v>0</v>
      </c>
      <c r="AA14" s="269">
        <f t="shared" si="5"/>
        <v>0</v>
      </c>
    </row>
    <row r="15" spans="1:30" x14ac:dyDescent="0.3">
      <c r="A15" s="90">
        <v>2017</v>
      </c>
      <c r="B15" s="83">
        <f>'Annual Capacity'!D26</f>
        <v>18560</v>
      </c>
      <c r="C15" s="83">
        <f>'Annual Capacity'!E26</f>
        <v>158934.23499999999</v>
      </c>
      <c r="D15" s="89"/>
      <c r="E15" s="202">
        <f>'Annual Capacity'!G26</f>
        <v>282</v>
      </c>
      <c r="F15" s="202">
        <f>'Annual Capacity'!H26</f>
        <v>9749.65</v>
      </c>
      <c r="G15" s="202">
        <f>'Annual Capacity'!I26</f>
        <v>174</v>
      </c>
      <c r="H15" s="202">
        <f>'Annual Capacity'!J26</f>
        <v>65123.59</v>
      </c>
      <c r="I15" s="202">
        <f>'Annual Capacity'!K26</f>
        <v>22</v>
      </c>
      <c r="J15" s="202">
        <f>'Annual Capacity'!L26</f>
        <v>57718.49</v>
      </c>
      <c r="K15" s="82">
        <f t="shared" si="4"/>
        <v>478</v>
      </c>
      <c r="L15" s="65">
        <f t="shared" si="4"/>
        <v>132591.72999999998</v>
      </c>
      <c r="M15" s="89"/>
      <c r="N15" s="83">
        <f>'Annual Capacity'!P26</f>
        <v>8</v>
      </c>
      <c r="O15" s="83">
        <f>'Annual Capacity'!Q26</f>
        <v>60129.63</v>
      </c>
      <c r="P15" s="89"/>
      <c r="Q15" s="248">
        <f>'Annual Capacity'!S26</f>
        <v>0</v>
      </c>
      <c r="R15" s="248">
        <f>'Annual Capacity'!T26</f>
        <v>0</v>
      </c>
      <c r="S15" s="66"/>
      <c r="T15" s="104">
        <f t="shared" si="2"/>
        <v>19046</v>
      </c>
      <c r="U15" s="105">
        <f t="shared" si="3"/>
        <v>351655.59499999997</v>
      </c>
      <c r="V15" s="48"/>
      <c r="W15" s="209">
        <v>19046</v>
      </c>
      <c r="X15" s="254">
        <v>351655.59499999997</v>
      </c>
      <c r="Y15" s="210"/>
      <c r="Z15" s="268">
        <f t="shared" si="5"/>
        <v>0</v>
      </c>
      <c r="AA15" s="269">
        <f t="shared" si="5"/>
        <v>0</v>
      </c>
    </row>
    <row r="16" spans="1:30" x14ac:dyDescent="0.3">
      <c r="A16" s="90">
        <v>2018</v>
      </c>
      <c r="B16" s="83">
        <f>'Annual Capacity'!D27</f>
        <v>17184</v>
      </c>
      <c r="C16" s="83">
        <f>'Annual Capacity'!E27</f>
        <v>149474.98000000001</v>
      </c>
      <c r="D16" s="89"/>
      <c r="E16" s="202">
        <f>'Annual Capacity'!G27</f>
        <v>329</v>
      </c>
      <c r="F16" s="202">
        <f>'Annual Capacity'!H27</f>
        <v>10830.27</v>
      </c>
      <c r="G16" s="202">
        <f>'Annual Capacity'!I27</f>
        <v>203</v>
      </c>
      <c r="H16" s="202">
        <f>'Annual Capacity'!J27</f>
        <v>70258.75</v>
      </c>
      <c r="I16" s="202">
        <f>'Annual Capacity'!K27</f>
        <v>26</v>
      </c>
      <c r="J16" s="202">
        <f>'Annual Capacity'!L27</f>
        <v>56308.67</v>
      </c>
      <c r="K16" s="82">
        <f t="shared" ref="K16:L18" si="6">SUM(E16+G16+I16)</f>
        <v>558</v>
      </c>
      <c r="L16" s="65">
        <f t="shared" si="6"/>
        <v>137397.69</v>
      </c>
      <c r="M16" s="89"/>
      <c r="N16" s="83">
        <f>'Annual Capacity'!P27</f>
        <v>4</v>
      </c>
      <c r="O16" s="83">
        <f>'Annual Capacity'!Q27</f>
        <v>43687.12</v>
      </c>
      <c r="P16" s="89"/>
      <c r="Q16" s="248">
        <f>'Annual Capacity'!S27</f>
        <v>0</v>
      </c>
      <c r="R16" s="248">
        <f>'Annual Capacity'!T27</f>
        <v>0</v>
      </c>
      <c r="S16" s="66"/>
      <c r="T16" s="104">
        <f t="shared" ref="T16:U18" si="7">SUM(B16+K16+N16+Q16)</f>
        <v>17746</v>
      </c>
      <c r="U16" s="105">
        <f t="shared" si="7"/>
        <v>330559.79000000004</v>
      </c>
      <c r="V16" s="48"/>
      <c r="W16" s="209">
        <v>17746</v>
      </c>
      <c r="X16" s="254">
        <v>330559.79000000004</v>
      </c>
      <c r="Y16" s="210"/>
      <c r="Z16" s="268">
        <f t="shared" ref="Z16:AA20" si="8">SUM(T16-W16)</f>
        <v>0</v>
      </c>
      <c r="AA16" s="269">
        <f t="shared" si="8"/>
        <v>0</v>
      </c>
    </row>
    <row r="17" spans="1:27" x14ac:dyDescent="0.3">
      <c r="A17" s="90">
        <v>2019</v>
      </c>
      <c r="B17" s="83">
        <f>'Annual Capacity'!D28</f>
        <v>15864</v>
      </c>
      <c r="C17" s="83">
        <f>'Annual Capacity'!E28</f>
        <v>144163.18</v>
      </c>
      <c r="D17" s="89"/>
      <c r="E17" s="202">
        <f>'Annual Capacity'!G28</f>
        <v>332</v>
      </c>
      <c r="F17" s="202">
        <f>'Annual Capacity'!H28</f>
        <v>11123.16</v>
      </c>
      <c r="G17" s="202">
        <f>'Annual Capacity'!I28</f>
        <v>212</v>
      </c>
      <c r="H17" s="202">
        <f>'Annual Capacity'!J28</f>
        <v>79444.31</v>
      </c>
      <c r="I17" s="202">
        <f>'Annual Capacity'!K28</f>
        <v>40</v>
      </c>
      <c r="J17" s="202">
        <f>'Annual Capacity'!L28</f>
        <v>137163.85</v>
      </c>
      <c r="K17" s="82">
        <f t="shared" si="6"/>
        <v>584</v>
      </c>
      <c r="L17" s="65">
        <f t="shared" si="6"/>
        <v>227731.32</v>
      </c>
      <c r="M17" s="89"/>
      <c r="N17" s="83">
        <f>'Annual Capacity'!P28</f>
        <v>7</v>
      </c>
      <c r="O17" s="83">
        <f>'Annual Capacity'!Q28</f>
        <v>77950.13</v>
      </c>
      <c r="P17" s="89"/>
      <c r="Q17" s="248">
        <f>'Annual Capacity'!S28</f>
        <v>0</v>
      </c>
      <c r="R17" s="248">
        <f>'Annual Capacity'!T28</f>
        <v>0</v>
      </c>
      <c r="S17" s="66"/>
      <c r="T17" s="104">
        <f t="shared" si="7"/>
        <v>16455</v>
      </c>
      <c r="U17" s="105">
        <f t="shared" si="7"/>
        <v>449844.63</v>
      </c>
      <c r="V17" s="48"/>
      <c r="W17" s="209">
        <v>16455</v>
      </c>
      <c r="X17" s="254">
        <v>449844.63</v>
      </c>
      <c r="Y17" s="210"/>
      <c r="Z17" s="268">
        <f t="shared" si="8"/>
        <v>0</v>
      </c>
      <c r="AA17" s="269">
        <f t="shared" si="8"/>
        <v>0</v>
      </c>
    </row>
    <row r="18" spans="1:27" x14ac:dyDescent="0.3">
      <c r="A18" s="90">
        <v>2020</v>
      </c>
      <c r="B18" s="83">
        <f>'Annual Capacity'!D29</f>
        <v>6482</v>
      </c>
      <c r="C18" s="83">
        <f>'Annual Capacity'!E29</f>
        <v>59364.28</v>
      </c>
      <c r="D18" s="89"/>
      <c r="E18" s="202">
        <f>'Annual Capacity'!G29</f>
        <v>126</v>
      </c>
      <c r="F18" s="202">
        <f>'Annual Capacity'!H29</f>
        <v>3950.07</v>
      </c>
      <c r="G18" s="202">
        <f>'Annual Capacity'!I29</f>
        <v>57</v>
      </c>
      <c r="H18" s="202">
        <f>'Annual Capacity'!J29</f>
        <v>17747.099999999999</v>
      </c>
      <c r="I18" s="202">
        <f>'Annual Capacity'!K29</f>
        <v>5</v>
      </c>
      <c r="J18" s="202">
        <f>'Annual Capacity'!L29</f>
        <v>13813.63</v>
      </c>
      <c r="K18" s="82">
        <f t="shared" si="6"/>
        <v>188</v>
      </c>
      <c r="L18" s="65">
        <f t="shared" si="6"/>
        <v>35510.799999999996</v>
      </c>
      <c r="M18" s="89"/>
      <c r="N18" s="83">
        <f>'Annual Capacity'!P29</f>
        <v>6</v>
      </c>
      <c r="O18" s="83">
        <f>'Annual Capacity'!Q29</f>
        <v>45568.26</v>
      </c>
      <c r="P18" s="89"/>
      <c r="Q18" s="248">
        <f>'Annual Capacity'!S29</f>
        <v>0</v>
      </c>
      <c r="R18" s="248">
        <f>'Annual Capacity'!T29</f>
        <v>0</v>
      </c>
      <c r="S18" s="66"/>
      <c r="T18" s="104">
        <f t="shared" si="7"/>
        <v>6676</v>
      </c>
      <c r="U18" s="105">
        <f t="shared" si="7"/>
        <v>140443.34</v>
      </c>
      <c r="V18" s="48"/>
      <c r="W18" s="209">
        <v>6676</v>
      </c>
      <c r="X18" s="254">
        <v>140443.34</v>
      </c>
      <c r="Y18" s="210"/>
      <c r="Z18" s="268">
        <f t="shared" si="8"/>
        <v>0</v>
      </c>
      <c r="AA18" s="269">
        <f t="shared" si="8"/>
        <v>0</v>
      </c>
    </row>
    <row r="19" spans="1:27" x14ac:dyDescent="0.3">
      <c r="A19" s="90">
        <v>2021</v>
      </c>
      <c r="B19" s="83">
        <f>'Annual Capacity'!D30</f>
        <v>15</v>
      </c>
      <c r="C19" s="83">
        <f>'Annual Capacity'!E30</f>
        <v>101.19</v>
      </c>
      <c r="D19" s="89"/>
      <c r="E19" s="202">
        <f>'Annual Capacity'!G30</f>
        <v>0</v>
      </c>
      <c r="F19" s="202">
        <f>'Annual Capacity'!H30</f>
        <v>0</v>
      </c>
      <c r="G19" s="202">
        <f>'Annual Capacity'!I30</f>
        <v>1</v>
      </c>
      <c r="H19" s="202">
        <f>'Annual Capacity'!J30</f>
        <v>192.76</v>
      </c>
      <c r="I19" s="202">
        <f>'Annual Capacity'!K30</f>
        <v>0</v>
      </c>
      <c r="J19" s="202">
        <f>'Annual Capacity'!L30</f>
        <v>0</v>
      </c>
      <c r="K19" s="82">
        <f t="shared" ref="K19:K21" si="9">SUM(E19+G19+I19)</f>
        <v>1</v>
      </c>
      <c r="L19" s="82">
        <f t="shared" ref="L19:L21" si="10">SUM(F19+H19+J19)</f>
        <v>192.76</v>
      </c>
      <c r="M19" s="89"/>
      <c r="N19" s="83">
        <f>'Annual Capacity'!P30</f>
        <v>0</v>
      </c>
      <c r="O19" s="83">
        <f>'Annual Capacity'!Q30</f>
        <v>0</v>
      </c>
      <c r="P19" s="89"/>
      <c r="Q19" s="248">
        <f>'Annual Capacity'!S30</f>
        <v>0</v>
      </c>
      <c r="R19" s="248">
        <f>'Annual Capacity'!T30</f>
        <v>0</v>
      </c>
      <c r="S19" s="66"/>
      <c r="T19" s="104">
        <f t="shared" ref="T19:T21" si="11">SUM(B19+K19+N19+Q19)</f>
        <v>16</v>
      </c>
      <c r="U19" s="104">
        <f t="shared" ref="U19:U21" si="12">SUM(C19+L19+O19+R19)</f>
        <v>293.95</v>
      </c>
      <c r="V19" s="48"/>
      <c r="W19" s="209">
        <v>16</v>
      </c>
      <c r="X19" s="254">
        <v>293.95</v>
      </c>
      <c r="Y19" s="210"/>
      <c r="Z19" s="268">
        <f t="shared" si="8"/>
        <v>0</v>
      </c>
      <c r="AA19" s="269">
        <f t="shared" si="8"/>
        <v>0</v>
      </c>
    </row>
    <row r="20" spans="1:27" x14ac:dyDescent="0.3">
      <c r="A20" s="90">
        <v>2022</v>
      </c>
      <c r="B20" s="83">
        <f>'Annual Capacity'!D31</f>
        <v>1</v>
      </c>
      <c r="C20" s="83">
        <f>'Annual Capacity'!E31</f>
        <v>5.19</v>
      </c>
      <c r="D20" s="89"/>
      <c r="E20" s="202">
        <f>'Annual Capacity'!G31</f>
        <v>0</v>
      </c>
      <c r="F20" s="202">
        <f>'Annual Capacity'!H31</f>
        <v>0</v>
      </c>
      <c r="G20" s="202">
        <f>'Annual Capacity'!I31</f>
        <v>0</v>
      </c>
      <c r="H20" s="202">
        <f>'Annual Capacity'!J31</f>
        <v>0</v>
      </c>
      <c r="I20" s="202">
        <f>'Annual Capacity'!K31</f>
        <v>0</v>
      </c>
      <c r="J20" s="202">
        <f>'Annual Capacity'!L31</f>
        <v>0</v>
      </c>
      <c r="K20" s="82">
        <f t="shared" si="9"/>
        <v>0</v>
      </c>
      <c r="L20" s="82">
        <f t="shared" si="10"/>
        <v>0</v>
      </c>
      <c r="M20" s="89"/>
      <c r="N20" s="83">
        <f>'Annual Capacity'!P31</f>
        <v>0</v>
      </c>
      <c r="O20" s="83">
        <f>'Annual Capacity'!Q31</f>
        <v>0</v>
      </c>
      <c r="P20" s="89"/>
      <c r="Q20" s="248">
        <f>'Annual Capacity'!S31</f>
        <v>0</v>
      </c>
      <c r="R20" s="248">
        <f>'Annual Capacity'!T31</f>
        <v>0</v>
      </c>
      <c r="S20" s="66"/>
      <c r="T20" s="104">
        <f t="shared" si="11"/>
        <v>1</v>
      </c>
      <c r="U20" s="104">
        <f t="shared" si="12"/>
        <v>5.19</v>
      </c>
      <c r="V20" s="48"/>
      <c r="W20" s="209">
        <v>1</v>
      </c>
      <c r="X20" s="254">
        <v>5.19</v>
      </c>
      <c r="Y20" s="210"/>
      <c r="Z20" s="268">
        <f t="shared" si="8"/>
        <v>0</v>
      </c>
      <c r="AA20" s="269">
        <f t="shared" si="8"/>
        <v>0</v>
      </c>
    </row>
    <row r="21" spans="1:27" x14ac:dyDescent="0.3">
      <c r="A21" s="90">
        <v>2023</v>
      </c>
      <c r="B21" s="83">
        <f>'Annual Capacity'!D32</f>
        <v>0</v>
      </c>
      <c r="C21" s="83">
        <f>'Annual Capacity'!E32</f>
        <v>0</v>
      </c>
      <c r="D21" s="89"/>
      <c r="E21" s="202">
        <f>'Annual Capacity'!G32</f>
        <v>0</v>
      </c>
      <c r="F21" s="202">
        <f>'Annual Capacity'!H32</f>
        <v>0</v>
      </c>
      <c r="G21" s="202">
        <f>'Annual Capacity'!I32</f>
        <v>0</v>
      </c>
      <c r="H21" s="202">
        <f>'Annual Capacity'!J32</f>
        <v>0</v>
      </c>
      <c r="I21" s="202">
        <f>'Annual Capacity'!K32</f>
        <v>0</v>
      </c>
      <c r="J21" s="202">
        <f>'Annual Capacity'!L32</f>
        <v>0</v>
      </c>
      <c r="K21" s="82">
        <f t="shared" si="9"/>
        <v>0</v>
      </c>
      <c r="L21" s="82">
        <f t="shared" si="10"/>
        <v>0</v>
      </c>
      <c r="M21" s="89"/>
      <c r="N21" s="83">
        <f>'Annual Capacity'!P32</f>
        <v>0</v>
      </c>
      <c r="O21" s="83">
        <f>'Annual Capacity'!Q32</f>
        <v>0</v>
      </c>
      <c r="P21" s="89"/>
      <c r="Q21" s="248">
        <f>'Annual Capacity'!S32</f>
        <v>0</v>
      </c>
      <c r="R21" s="248">
        <f>'Annual Capacity'!T32</f>
        <v>0</v>
      </c>
      <c r="S21" s="66"/>
      <c r="T21" s="104">
        <f t="shared" si="11"/>
        <v>0</v>
      </c>
      <c r="U21" s="104">
        <f t="shared" si="12"/>
        <v>0</v>
      </c>
      <c r="V21" s="48"/>
      <c r="W21" s="209">
        <v>0</v>
      </c>
      <c r="X21" s="254">
        <v>0</v>
      </c>
      <c r="Y21" s="210"/>
      <c r="Z21" s="268">
        <f t="shared" ref="Z21" si="13">SUM(T21-W21)</f>
        <v>0</v>
      </c>
      <c r="AA21" s="269">
        <f t="shared" ref="AA21" si="14">SUM(U21-X21)</f>
        <v>0</v>
      </c>
    </row>
    <row r="22" spans="1:27" x14ac:dyDescent="0.3">
      <c r="A22" s="90">
        <v>2023</v>
      </c>
      <c r="B22" s="83">
        <f>'Annual Capacity'!D33</f>
        <v>0</v>
      </c>
      <c r="C22" s="83">
        <f>'Annual Capacity'!E33</f>
        <v>0</v>
      </c>
      <c r="D22" s="89"/>
      <c r="E22" s="202">
        <f>'Annual Capacity'!G33</f>
        <v>0</v>
      </c>
      <c r="F22" s="202">
        <f>'Annual Capacity'!H33</f>
        <v>0</v>
      </c>
      <c r="G22" s="202">
        <f>'Annual Capacity'!I33</f>
        <v>0</v>
      </c>
      <c r="H22" s="202">
        <f>'Annual Capacity'!J33</f>
        <v>0</v>
      </c>
      <c r="I22" s="202">
        <f>'Annual Capacity'!K33</f>
        <v>0</v>
      </c>
      <c r="J22" s="202">
        <f>'Annual Capacity'!L33</f>
        <v>0</v>
      </c>
      <c r="K22" s="82">
        <f t="shared" ref="K22" si="15">SUM(E22+G22+I22)</f>
        <v>0</v>
      </c>
      <c r="L22" s="82">
        <f t="shared" ref="L22" si="16">SUM(F22+H22+J22)</f>
        <v>0</v>
      </c>
      <c r="M22" s="89"/>
      <c r="N22" s="83">
        <f>'Annual Capacity'!P33</f>
        <v>0</v>
      </c>
      <c r="O22" s="83">
        <f>'Annual Capacity'!Q33</f>
        <v>0</v>
      </c>
      <c r="P22" s="89"/>
      <c r="Q22" s="248">
        <f>'Annual Capacity'!S33</f>
        <v>0</v>
      </c>
      <c r="R22" s="248">
        <f>'Annual Capacity'!T33</f>
        <v>0</v>
      </c>
      <c r="S22" s="66"/>
      <c r="T22" s="104">
        <f t="shared" ref="T22" si="17">SUM(B22+K22+N22+Q22)</f>
        <v>0</v>
      </c>
      <c r="U22" s="104">
        <f t="shared" ref="U22" si="18">SUM(C22+L22+O22+R22)</f>
        <v>0</v>
      </c>
      <c r="V22" s="48"/>
      <c r="W22" s="209">
        <v>0</v>
      </c>
      <c r="X22" s="254">
        <v>0</v>
      </c>
      <c r="Y22" s="210"/>
      <c r="Z22" s="268">
        <f t="shared" ref="Z22" si="19">SUM(T22-W22)</f>
        <v>0</v>
      </c>
      <c r="AA22" s="269">
        <f t="shared" ref="AA22" si="20">SUM(U22-X22)</f>
        <v>0</v>
      </c>
    </row>
    <row r="23" spans="1:27" ht="5.4" customHeight="1" thickBot="1" x14ac:dyDescent="0.35">
      <c r="A23" s="75"/>
      <c r="B23" s="61"/>
      <c r="C23" s="62"/>
      <c r="D23" s="66"/>
      <c r="E23" s="68"/>
      <c r="F23" s="62"/>
      <c r="G23" s="68"/>
      <c r="H23" s="62"/>
      <c r="I23" s="68"/>
      <c r="J23" s="62"/>
      <c r="K23" s="68"/>
      <c r="L23" s="63"/>
      <c r="M23" s="66"/>
      <c r="N23" s="68"/>
      <c r="O23" s="62"/>
      <c r="P23" s="66"/>
      <c r="Q23" s="68"/>
      <c r="R23" s="62"/>
      <c r="S23" s="66"/>
      <c r="T23" s="61"/>
      <c r="U23" s="63"/>
      <c r="V23" s="48"/>
      <c r="W23" s="74"/>
      <c r="X23" s="64"/>
      <c r="Y23" s="210"/>
      <c r="Z23" s="272"/>
      <c r="AA23" s="273"/>
    </row>
    <row r="24" spans="1:27" s="35" customFormat="1" ht="15" thickTop="1" thickBot="1" x14ac:dyDescent="0.35">
      <c r="A24" s="78" t="s">
        <v>388</v>
      </c>
      <c r="B24" s="211">
        <f>SUM(B9:B22)</f>
        <v>122176</v>
      </c>
      <c r="C24" s="211">
        <f>SUM(C9:C22)</f>
        <v>1023466.1249999998</v>
      </c>
      <c r="D24" s="53"/>
      <c r="E24" s="211">
        <f t="shared" ref="E24:L24" si="21">SUM(E9:E22)</f>
        <v>4397</v>
      </c>
      <c r="F24" s="211">
        <f t="shared" si="21"/>
        <v>140683.522</v>
      </c>
      <c r="G24" s="211">
        <f t="shared" si="21"/>
        <v>2429</v>
      </c>
      <c r="H24" s="211">
        <f t="shared" si="21"/>
        <v>781027.83299999998</v>
      </c>
      <c r="I24" s="211">
        <f t="shared" si="21"/>
        <v>276</v>
      </c>
      <c r="J24" s="211">
        <f t="shared" si="21"/>
        <v>675486.62399999995</v>
      </c>
      <c r="K24" s="211">
        <f t="shared" si="21"/>
        <v>7102</v>
      </c>
      <c r="L24" s="211">
        <f t="shared" si="21"/>
        <v>1597197.9789999998</v>
      </c>
      <c r="M24" s="53"/>
      <c r="N24" s="211">
        <f t="shared" ref="N24:O24" si="22">SUM(N9:N22)</f>
        <v>179</v>
      </c>
      <c r="O24" s="211">
        <f t="shared" si="22"/>
        <v>714745.48499999999</v>
      </c>
      <c r="P24" s="53"/>
      <c r="Q24" s="249">
        <f>SUM(Q9:Q22)</f>
        <v>0</v>
      </c>
      <c r="R24" s="249">
        <f>SUM(R9:R22)</f>
        <v>0</v>
      </c>
      <c r="S24" s="53"/>
      <c r="T24" s="211">
        <f t="shared" ref="T24:U24" si="23">SUM(T9:T22)</f>
        <v>129457</v>
      </c>
      <c r="U24" s="211">
        <f t="shared" si="23"/>
        <v>3335409.5890000002</v>
      </c>
      <c r="V24" s="76"/>
      <c r="W24" s="257">
        <f>SUM(W9:W22)</f>
        <v>129457</v>
      </c>
      <c r="X24" s="257">
        <f>SUM(X9:X22)</f>
        <v>3335409.5890000002</v>
      </c>
      <c r="Y24" s="77"/>
      <c r="Z24" s="340">
        <f>SUM(Z9:Z22)</f>
        <v>0</v>
      </c>
      <c r="AA24" s="340">
        <f>SUM(AA9:AA22)</f>
        <v>0</v>
      </c>
    </row>
    <row r="25" spans="1:27" ht="9.65" customHeight="1" thickTop="1" x14ac:dyDescent="0.3">
      <c r="A25" s="75"/>
      <c r="B25" s="61"/>
      <c r="C25" s="62"/>
      <c r="D25" s="66"/>
      <c r="E25" s="68"/>
      <c r="F25" s="62"/>
      <c r="G25" s="68"/>
      <c r="H25" s="62"/>
      <c r="I25" s="68"/>
      <c r="J25" s="62"/>
      <c r="K25" s="68"/>
      <c r="L25" s="63"/>
      <c r="M25" s="66"/>
      <c r="N25" s="68"/>
      <c r="O25" s="62"/>
      <c r="P25" s="66"/>
      <c r="Q25" s="68"/>
      <c r="R25" s="62"/>
      <c r="S25" s="66"/>
      <c r="T25" s="61"/>
      <c r="U25" s="63"/>
      <c r="V25" s="48"/>
      <c r="W25" s="74"/>
      <c r="X25" s="64"/>
      <c r="Y25" s="210"/>
      <c r="Z25" s="272"/>
      <c r="AA25" s="273"/>
    </row>
    <row r="26" spans="1:27" x14ac:dyDescent="0.3">
      <c r="A26" s="127">
        <v>45658</v>
      </c>
      <c r="B26" s="82">
        <v>0</v>
      </c>
      <c r="C26" s="206">
        <v>0</v>
      </c>
      <c r="D26" s="60"/>
      <c r="E26" s="207">
        <v>0</v>
      </c>
      <c r="F26" s="208">
        <v>0</v>
      </c>
      <c r="G26" s="207">
        <v>0</v>
      </c>
      <c r="H26" s="208">
        <v>0</v>
      </c>
      <c r="I26" s="207">
        <v>0</v>
      </c>
      <c r="J26" s="208">
        <v>0</v>
      </c>
      <c r="K26" s="205">
        <f t="shared" ref="K26" si="24">SUM(E26+G26+I26)</f>
        <v>0</v>
      </c>
      <c r="L26" s="65">
        <f t="shared" ref="L26" si="25">SUM(F26+H26+J26)</f>
        <v>0</v>
      </c>
      <c r="M26" s="60"/>
      <c r="N26" s="205">
        <v>0</v>
      </c>
      <c r="O26" s="206">
        <v>0</v>
      </c>
      <c r="P26" s="60"/>
      <c r="Q26" s="248">
        <v>0</v>
      </c>
      <c r="R26" s="248">
        <v>0</v>
      </c>
      <c r="S26" s="60"/>
      <c r="T26" s="104">
        <f t="shared" ref="T26" si="26">SUM(B26+K26+N26+Q26)</f>
        <v>0</v>
      </c>
      <c r="U26" s="105">
        <f t="shared" ref="U26" si="27">SUM(C26+L26+O26+R26)</f>
        <v>0</v>
      </c>
      <c r="V26" s="48"/>
      <c r="W26" s="212">
        <v>0</v>
      </c>
      <c r="X26" s="212">
        <v>0</v>
      </c>
      <c r="Y26" s="210"/>
      <c r="Z26" s="268">
        <f t="shared" ref="Z26" si="28">SUM(T26-W26)</f>
        <v>0</v>
      </c>
      <c r="AA26" s="269">
        <f t="shared" ref="AA26" si="29">SUM(U26-X26)</f>
        <v>0</v>
      </c>
    </row>
    <row r="27" spans="1:27" x14ac:dyDescent="0.3">
      <c r="A27" s="127">
        <v>45689</v>
      </c>
      <c r="B27" s="82">
        <v>0</v>
      </c>
      <c r="C27" s="206">
        <v>0</v>
      </c>
      <c r="D27" s="60"/>
      <c r="E27" s="207">
        <v>0</v>
      </c>
      <c r="F27" s="208">
        <v>0</v>
      </c>
      <c r="G27" s="207">
        <v>0</v>
      </c>
      <c r="H27" s="208">
        <v>0</v>
      </c>
      <c r="I27" s="207">
        <v>0</v>
      </c>
      <c r="J27" s="208">
        <v>0</v>
      </c>
      <c r="K27" s="205">
        <f t="shared" ref="K27:K37" si="30">SUM(E27+G27+I27)</f>
        <v>0</v>
      </c>
      <c r="L27" s="65">
        <f t="shared" ref="L27:L37" si="31">SUM(F27+H27+J27)</f>
        <v>0</v>
      </c>
      <c r="M27" s="60"/>
      <c r="N27" s="205">
        <v>0</v>
      </c>
      <c r="O27" s="206">
        <v>0</v>
      </c>
      <c r="P27" s="60"/>
      <c r="Q27" s="248">
        <v>0</v>
      </c>
      <c r="R27" s="248">
        <v>0</v>
      </c>
      <c r="S27" s="60"/>
      <c r="T27" s="104">
        <f t="shared" ref="T27:T37" si="32">SUM(B27+K27+N27+Q27)</f>
        <v>0</v>
      </c>
      <c r="U27" s="105">
        <f t="shared" ref="U27:U37" si="33">SUM(C27+L27+O27+R27)</f>
        <v>0</v>
      </c>
      <c r="V27" s="48"/>
      <c r="W27" s="212">
        <v>0</v>
      </c>
      <c r="X27" s="212">
        <v>0</v>
      </c>
      <c r="Y27" s="210"/>
      <c r="Z27" s="268">
        <f t="shared" ref="Z27:Z37" si="34">SUM(T27-W27)</f>
        <v>0</v>
      </c>
      <c r="AA27" s="269">
        <f t="shared" ref="AA27:AA37" si="35">SUM(U27-X27)</f>
        <v>0</v>
      </c>
    </row>
    <row r="28" spans="1:27" hidden="1" x14ac:dyDescent="0.3">
      <c r="A28" s="127">
        <v>45689</v>
      </c>
      <c r="B28" s="82">
        <v>0</v>
      </c>
      <c r="C28" s="206">
        <v>0</v>
      </c>
      <c r="D28" s="60"/>
      <c r="E28" s="207">
        <v>0</v>
      </c>
      <c r="F28" s="208">
        <v>0</v>
      </c>
      <c r="G28" s="207">
        <v>0</v>
      </c>
      <c r="H28" s="208">
        <v>0</v>
      </c>
      <c r="I28" s="207">
        <v>0</v>
      </c>
      <c r="J28" s="208">
        <v>0</v>
      </c>
      <c r="K28" s="205">
        <f t="shared" si="30"/>
        <v>0</v>
      </c>
      <c r="L28" s="65">
        <f t="shared" si="31"/>
        <v>0</v>
      </c>
      <c r="M28" s="60"/>
      <c r="N28" s="205">
        <v>0</v>
      </c>
      <c r="O28" s="206">
        <v>0</v>
      </c>
      <c r="P28" s="60"/>
      <c r="Q28" s="248">
        <v>0</v>
      </c>
      <c r="R28" s="248">
        <v>0</v>
      </c>
      <c r="S28" s="60"/>
      <c r="T28" s="104">
        <f t="shared" si="32"/>
        <v>0</v>
      </c>
      <c r="U28" s="105">
        <f t="shared" si="33"/>
        <v>0</v>
      </c>
      <c r="V28" s="48"/>
      <c r="W28" s="212">
        <v>0</v>
      </c>
      <c r="X28" s="212">
        <v>0</v>
      </c>
      <c r="Y28" s="210"/>
      <c r="Z28" s="268">
        <f t="shared" si="34"/>
        <v>0</v>
      </c>
      <c r="AA28" s="269">
        <f t="shared" si="35"/>
        <v>0</v>
      </c>
    </row>
    <row r="29" spans="1:27" hidden="1" x14ac:dyDescent="0.3">
      <c r="A29" s="127">
        <v>45717</v>
      </c>
      <c r="B29" s="82">
        <v>0</v>
      </c>
      <c r="C29" s="206">
        <v>0</v>
      </c>
      <c r="D29" s="60"/>
      <c r="E29" s="207">
        <v>0</v>
      </c>
      <c r="F29" s="208">
        <v>0</v>
      </c>
      <c r="G29" s="207">
        <v>0</v>
      </c>
      <c r="H29" s="208">
        <v>0</v>
      </c>
      <c r="I29" s="207">
        <v>0</v>
      </c>
      <c r="J29" s="208">
        <v>0</v>
      </c>
      <c r="K29" s="205">
        <f t="shared" si="30"/>
        <v>0</v>
      </c>
      <c r="L29" s="65">
        <f t="shared" si="31"/>
        <v>0</v>
      </c>
      <c r="M29" s="60"/>
      <c r="N29" s="205">
        <v>0</v>
      </c>
      <c r="O29" s="206">
        <v>0</v>
      </c>
      <c r="P29" s="60"/>
      <c r="Q29" s="248">
        <v>0</v>
      </c>
      <c r="R29" s="248">
        <v>0</v>
      </c>
      <c r="S29" s="60"/>
      <c r="T29" s="104">
        <f t="shared" si="32"/>
        <v>0</v>
      </c>
      <c r="U29" s="105">
        <f t="shared" si="33"/>
        <v>0</v>
      </c>
      <c r="V29" s="48"/>
      <c r="W29" s="212">
        <v>0</v>
      </c>
      <c r="X29" s="212">
        <v>0</v>
      </c>
      <c r="Y29" s="210"/>
      <c r="Z29" s="268">
        <f t="shared" si="34"/>
        <v>0</v>
      </c>
      <c r="AA29" s="269">
        <f t="shared" si="35"/>
        <v>0</v>
      </c>
    </row>
    <row r="30" spans="1:27" hidden="1" x14ac:dyDescent="0.3">
      <c r="A30" s="127">
        <v>45748</v>
      </c>
      <c r="B30" s="82">
        <v>0</v>
      </c>
      <c r="C30" s="206">
        <v>0</v>
      </c>
      <c r="D30" s="60"/>
      <c r="E30" s="207">
        <v>0</v>
      </c>
      <c r="F30" s="208">
        <v>0</v>
      </c>
      <c r="G30" s="207">
        <v>0</v>
      </c>
      <c r="H30" s="208">
        <v>0</v>
      </c>
      <c r="I30" s="207">
        <v>0</v>
      </c>
      <c r="J30" s="208">
        <v>0</v>
      </c>
      <c r="K30" s="205">
        <f t="shared" si="30"/>
        <v>0</v>
      </c>
      <c r="L30" s="65">
        <f t="shared" si="31"/>
        <v>0</v>
      </c>
      <c r="M30" s="60"/>
      <c r="N30" s="205">
        <v>0</v>
      </c>
      <c r="O30" s="206">
        <v>0</v>
      </c>
      <c r="P30" s="60"/>
      <c r="Q30" s="248">
        <v>0</v>
      </c>
      <c r="R30" s="248">
        <v>0</v>
      </c>
      <c r="S30" s="60"/>
      <c r="T30" s="104">
        <f t="shared" si="32"/>
        <v>0</v>
      </c>
      <c r="U30" s="105">
        <f t="shared" si="33"/>
        <v>0</v>
      </c>
      <c r="V30" s="48"/>
      <c r="W30" s="212">
        <v>0</v>
      </c>
      <c r="X30" s="212">
        <v>0</v>
      </c>
      <c r="Y30" s="210"/>
      <c r="Z30" s="268">
        <f t="shared" si="34"/>
        <v>0</v>
      </c>
      <c r="AA30" s="269">
        <f t="shared" si="35"/>
        <v>0</v>
      </c>
    </row>
    <row r="31" spans="1:27" hidden="1" x14ac:dyDescent="0.3">
      <c r="A31" s="127">
        <v>45778</v>
      </c>
      <c r="B31" s="82">
        <v>0</v>
      </c>
      <c r="C31" s="206">
        <v>0</v>
      </c>
      <c r="D31" s="60"/>
      <c r="E31" s="207">
        <v>0</v>
      </c>
      <c r="F31" s="208">
        <v>0</v>
      </c>
      <c r="G31" s="207">
        <v>0</v>
      </c>
      <c r="H31" s="208">
        <v>0</v>
      </c>
      <c r="I31" s="207">
        <v>0</v>
      </c>
      <c r="J31" s="208">
        <v>0</v>
      </c>
      <c r="K31" s="205">
        <f t="shared" si="30"/>
        <v>0</v>
      </c>
      <c r="L31" s="65">
        <f t="shared" si="31"/>
        <v>0</v>
      </c>
      <c r="M31" s="60"/>
      <c r="N31" s="205">
        <v>0</v>
      </c>
      <c r="O31" s="206">
        <v>0</v>
      </c>
      <c r="P31" s="60"/>
      <c r="Q31" s="248">
        <v>0</v>
      </c>
      <c r="R31" s="248">
        <v>0</v>
      </c>
      <c r="S31" s="60"/>
      <c r="T31" s="104">
        <f t="shared" si="32"/>
        <v>0</v>
      </c>
      <c r="U31" s="105">
        <f t="shared" si="33"/>
        <v>0</v>
      </c>
      <c r="V31" s="48"/>
      <c r="W31" s="212">
        <v>0</v>
      </c>
      <c r="X31" s="212">
        <v>0</v>
      </c>
      <c r="Y31" s="210"/>
      <c r="Z31" s="268">
        <f t="shared" si="34"/>
        <v>0</v>
      </c>
      <c r="AA31" s="269">
        <f t="shared" si="35"/>
        <v>0</v>
      </c>
    </row>
    <row r="32" spans="1:27" hidden="1" x14ac:dyDescent="0.3">
      <c r="A32" s="127">
        <v>45809</v>
      </c>
      <c r="B32" s="82">
        <v>0</v>
      </c>
      <c r="C32" s="206">
        <v>0</v>
      </c>
      <c r="D32" s="60"/>
      <c r="E32" s="207">
        <v>0</v>
      </c>
      <c r="F32" s="208">
        <v>0</v>
      </c>
      <c r="G32" s="207">
        <v>0</v>
      </c>
      <c r="H32" s="208">
        <v>0</v>
      </c>
      <c r="I32" s="207">
        <v>0</v>
      </c>
      <c r="J32" s="208">
        <v>0</v>
      </c>
      <c r="K32" s="205">
        <f t="shared" si="30"/>
        <v>0</v>
      </c>
      <c r="L32" s="65">
        <f t="shared" si="31"/>
        <v>0</v>
      </c>
      <c r="M32" s="60"/>
      <c r="N32" s="205">
        <v>0</v>
      </c>
      <c r="O32" s="206">
        <v>0</v>
      </c>
      <c r="P32" s="60"/>
      <c r="Q32" s="248">
        <v>0</v>
      </c>
      <c r="R32" s="248">
        <v>0</v>
      </c>
      <c r="S32" s="60"/>
      <c r="T32" s="104">
        <f t="shared" si="32"/>
        <v>0</v>
      </c>
      <c r="U32" s="105">
        <f t="shared" si="33"/>
        <v>0</v>
      </c>
      <c r="V32" s="48"/>
      <c r="W32" s="212">
        <v>0</v>
      </c>
      <c r="X32" s="212">
        <v>0</v>
      </c>
      <c r="Y32" s="210"/>
      <c r="Z32" s="268">
        <f t="shared" si="34"/>
        <v>0</v>
      </c>
      <c r="AA32" s="269">
        <f t="shared" si="35"/>
        <v>0</v>
      </c>
    </row>
    <row r="33" spans="1:29" hidden="1" x14ac:dyDescent="0.3">
      <c r="A33" s="127">
        <v>45839</v>
      </c>
      <c r="B33" s="82">
        <v>0</v>
      </c>
      <c r="C33" s="206">
        <v>0</v>
      </c>
      <c r="D33" s="60"/>
      <c r="E33" s="207">
        <v>0</v>
      </c>
      <c r="F33" s="208">
        <v>0</v>
      </c>
      <c r="G33" s="207">
        <v>0</v>
      </c>
      <c r="H33" s="208">
        <v>0</v>
      </c>
      <c r="I33" s="207">
        <v>0</v>
      </c>
      <c r="J33" s="208">
        <v>0</v>
      </c>
      <c r="K33" s="205">
        <f t="shared" si="30"/>
        <v>0</v>
      </c>
      <c r="L33" s="65">
        <f t="shared" si="31"/>
        <v>0</v>
      </c>
      <c r="M33" s="60"/>
      <c r="N33" s="205">
        <v>0</v>
      </c>
      <c r="O33" s="206">
        <v>0</v>
      </c>
      <c r="P33" s="60"/>
      <c r="Q33" s="248">
        <v>0</v>
      </c>
      <c r="R33" s="248">
        <v>0</v>
      </c>
      <c r="S33" s="60"/>
      <c r="T33" s="104">
        <f t="shared" si="32"/>
        <v>0</v>
      </c>
      <c r="U33" s="105">
        <f t="shared" si="33"/>
        <v>0</v>
      </c>
      <c r="V33" s="48"/>
      <c r="W33" s="212">
        <v>0</v>
      </c>
      <c r="X33" s="212">
        <v>0</v>
      </c>
      <c r="Y33" s="210"/>
      <c r="Z33" s="268">
        <f t="shared" si="34"/>
        <v>0</v>
      </c>
      <c r="AA33" s="269">
        <f t="shared" si="35"/>
        <v>0</v>
      </c>
    </row>
    <row r="34" spans="1:29" hidden="1" x14ac:dyDescent="0.3">
      <c r="A34" s="127">
        <v>45870</v>
      </c>
      <c r="B34" s="82">
        <v>0</v>
      </c>
      <c r="C34" s="206">
        <v>0</v>
      </c>
      <c r="D34" s="60"/>
      <c r="E34" s="207">
        <v>0</v>
      </c>
      <c r="F34" s="208">
        <v>0</v>
      </c>
      <c r="G34" s="207">
        <v>0</v>
      </c>
      <c r="H34" s="208">
        <v>0</v>
      </c>
      <c r="I34" s="207">
        <v>0</v>
      </c>
      <c r="J34" s="208">
        <v>0</v>
      </c>
      <c r="K34" s="205">
        <f t="shared" si="30"/>
        <v>0</v>
      </c>
      <c r="L34" s="65">
        <f t="shared" si="31"/>
        <v>0</v>
      </c>
      <c r="M34" s="60"/>
      <c r="N34" s="205">
        <v>0</v>
      </c>
      <c r="O34" s="206">
        <v>0</v>
      </c>
      <c r="P34" s="60"/>
      <c r="Q34" s="248">
        <v>0</v>
      </c>
      <c r="R34" s="248">
        <v>0</v>
      </c>
      <c r="S34" s="60"/>
      <c r="T34" s="104">
        <f t="shared" si="32"/>
        <v>0</v>
      </c>
      <c r="U34" s="105">
        <f t="shared" si="33"/>
        <v>0</v>
      </c>
      <c r="V34" s="48"/>
      <c r="W34" s="212">
        <v>0</v>
      </c>
      <c r="X34" s="212">
        <v>0</v>
      </c>
      <c r="Y34" s="210"/>
      <c r="Z34" s="268">
        <f t="shared" si="34"/>
        <v>0</v>
      </c>
      <c r="AA34" s="269">
        <f t="shared" si="35"/>
        <v>0</v>
      </c>
    </row>
    <row r="35" spans="1:29" hidden="1" x14ac:dyDescent="0.3">
      <c r="A35" s="127">
        <v>45901</v>
      </c>
      <c r="B35" s="82">
        <v>0</v>
      </c>
      <c r="C35" s="206">
        <v>0</v>
      </c>
      <c r="D35" s="60"/>
      <c r="E35" s="207">
        <v>0</v>
      </c>
      <c r="F35" s="208">
        <v>0</v>
      </c>
      <c r="G35" s="207">
        <v>0</v>
      </c>
      <c r="H35" s="208">
        <v>0</v>
      </c>
      <c r="I35" s="207">
        <v>0</v>
      </c>
      <c r="J35" s="208">
        <v>0</v>
      </c>
      <c r="K35" s="205">
        <f t="shared" si="30"/>
        <v>0</v>
      </c>
      <c r="L35" s="65">
        <f t="shared" si="31"/>
        <v>0</v>
      </c>
      <c r="M35" s="60"/>
      <c r="N35" s="205">
        <v>0</v>
      </c>
      <c r="O35" s="206">
        <v>0</v>
      </c>
      <c r="P35" s="60"/>
      <c r="Q35" s="248">
        <v>0</v>
      </c>
      <c r="R35" s="248">
        <v>0</v>
      </c>
      <c r="S35" s="60"/>
      <c r="T35" s="104">
        <f t="shared" si="32"/>
        <v>0</v>
      </c>
      <c r="U35" s="105">
        <f t="shared" si="33"/>
        <v>0</v>
      </c>
      <c r="V35" s="48"/>
      <c r="W35" s="212">
        <v>0</v>
      </c>
      <c r="X35" s="212">
        <v>0</v>
      </c>
      <c r="Y35" s="210"/>
      <c r="Z35" s="268">
        <f t="shared" si="34"/>
        <v>0</v>
      </c>
      <c r="AA35" s="269">
        <f t="shared" si="35"/>
        <v>0</v>
      </c>
    </row>
    <row r="36" spans="1:29" hidden="1" x14ac:dyDescent="0.3">
      <c r="A36" s="127">
        <v>45931</v>
      </c>
      <c r="B36" s="82">
        <v>0</v>
      </c>
      <c r="C36" s="206">
        <v>0</v>
      </c>
      <c r="D36" s="60"/>
      <c r="E36" s="207">
        <v>0</v>
      </c>
      <c r="F36" s="208">
        <v>0</v>
      </c>
      <c r="G36" s="207">
        <v>0</v>
      </c>
      <c r="H36" s="208">
        <v>0</v>
      </c>
      <c r="I36" s="207">
        <v>0</v>
      </c>
      <c r="J36" s="208">
        <v>0</v>
      </c>
      <c r="K36" s="205">
        <f t="shared" si="30"/>
        <v>0</v>
      </c>
      <c r="L36" s="65">
        <f t="shared" si="31"/>
        <v>0</v>
      </c>
      <c r="M36" s="60"/>
      <c r="N36" s="205">
        <v>0</v>
      </c>
      <c r="O36" s="206">
        <v>0</v>
      </c>
      <c r="P36" s="60"/>
      <c r="Q36" s="248">
        <v>0</v>
      </c>
      <c r="R36" s="248">
        <v>0</v>
      </c>
      <c r="S36" s="60"/>
      <c r="T36" s="104">
        <f t="shared" si="32"/>
        <v>0</v>
      </c>
      <c r="U36" s="105">
        <f t="shared" si="33"/>
        <v>0</v>
      </c>
      <c r="V36" s="48"/>
      <c r="W36" s="212">
        <v>0</v>
      </c>
      <c r="X36" s="212">
        <v>0</v>
      </c>
      <c r="Y36" s="210"/>
      <c r="Z36" s="268">
        <f t="shared" si="34"/>
        <v>0</v>
      </c>
      <c r="AA36" s="269">
        <f t="shared" si="35"/>
        <v>0</v>
      </c>
    </row>
    <row r="37" spans="1:29" hidden="1" x14ac:dyDescent="0.3">
      <c r="A37" s="127">
        <v>45962</v>
      </c>
      <c r="B37" s="82">
        <v>0</v>
      </c>
      <c r="C37" s="206">
        <v>0</v>
      </c>
      <c r="D37" s="60"/>
      <c r="E37" s="207">
        <v>0</v>
      </c>
      <c r="F37" s="208">
        <v>0</v>
      </c>
      <c r="G37" s="207">
        <v>0</v>
      </c>
      <c r="H37" s="208">
        <v>0</v>
      </c>
      <c r="I37" s="207">
        <v>0</v>
      </c>
      <c r="J37" s="208">
        <v>0</v>
      </c>
      <c r="K37" s="205">
        <f t="shared" si="30"/>
        <v>0</v>
      </c>
      <c r="L37" s="65">
        <f t="shared" si="31"/>
        <v>0</v>
      </c>
      <c r="M37" s="60"/>
      <c r="N37" s="205">
        <v>0</v>
      </c>
      <c r="O37" s="206">
        <v>0</v>
      </c>
      <c r="P37" s="60"/>
      <c r="Q37" s="248">
        <v>0</v>
      </c>
      <c r="R37" s="248">
        <v>0</v>
      </c>
      <c r="S37" s="60"/>
      <c r="T37" s="104">
        <f t="shared" si="32"/>
        <v>0</v>
      </c>
      <c r="U37" s="105">
        <f t="shared" si="33"/>
        <v>0</v>
      </c>
      <c r="V37" s="48"/>
      <c r="W37" s="212">
        <v>0</v>
      </c>
      <c r="X37" s="212">
        <v>0</v>
      </c>
      <c r="Y37" s="210"/>
      <c r="Z37" s="268">
        <f t="shared" si="34"/>
        <v>0</v>
      </c>
      <c r="AA37" s="269">
        <f t="shared" si="35"/>
        <v>0</v>
      </c>
    </row>
    <row r="38" spans="1:29" hidden="1" x14ac:dyDescent="0.3">
      <c r="A38" s="127">
        <v>45992</v>
      </c>
      <c r="B38" s="82">
        <v>0</v>
      </c>
      <c r="C38" s="206">
        <v>0</v>
      </c>
      <c r="D38" s="60"/>
      <c r="E38" s="207">
        <v>0</v>
      </c>
      <c r="F38" s="208">
        <v>0</v>
      </c>
      <c r="G38" s="207">
        <v>0</v>
      </c>
      <c r="H38" s="208">
        <v>0</v>
      </c>
      <c r="I38" s="207">
        <v>0</v>
      </c>
      <c r="J38" s="208">
        <v>0</v>
      </c>
      <c r="K38" s="205">
        <f t="shared" ref="K38:L38" si="36">SUM(E38+G38+I38)</f>
        <v>0</v>
      </c>
      <c r="L38" s="65">
        <f t="shared" si="36"/>
        <v>0</v>
      </c>
      <c r="M38" s="60"/>
      <c r="N38" s="205">
        <v>0</v>
      </c>
      <c r="O38" s="206">
        <v>0</v>
      </c>
      <c r="P38" s="60"/>
      <c r="Q38" s="248">
        <v>0</v>
      </c>
      <c r="R38" s="248">
        <v>0</v>
      </c>
      <c r="S38" s="60"/>
      <c r="T38" s="104">
        <f t="shared" ref="T38:U38" si="37">SUM(B38+K38+N38+Q38)</f>
        <v>0</v>
      </c>
      <c r="U38" s="105">
        <f t="shared" si="37"/>
        <v>0</v>
      </c>
      <c r="V38" s="48"/>
      <c r="W38" s="212">
        <v>0</v>
      </c>
      <c r="X38" s="212">
        <v>0</v>
      </c>
      <c r="Y38" s="210"/>
      <c r="Z38" s="268">
        <f t="shared" ref="Z38:AA38" si="38">SUM(T38-W38)</f>
        <v>0</v>
      </c>
      <c r="AA38" s="269">
        <f t="shared" si="38"/>
        <v>0</v>
      </c>
    </row>
    <row r="39" spans="1:29" ht="5.4" customHeight="1" thickBot="1" x14ac:dyDescent="0.35">
      <c r="A39" s="75"/>
      <c r="B39" s="61"/>
      <c r="C39" s="62"/>
      <c r="D39" s="66"/>
      <c r="E39" s="68"/>
      <c r="F39" s="62"/>
      <c r="G39" s="68"/>
      <c r="H39" s="62"/>
      <c r="I39" s="68"/>
      <c r="J39" s="62"/>
      <c r="K39" s="68"/>
      <c r="L39" s="63"/>
      <c r="M39" s="66"/>
      <c r="N39" s="68"/>
      <c r="O39" s="62"/>
      <c r="P39" s="66"/>
      <c r="Q39" s="68"/>
      <c r="R39" s="62"/>
      <c r="S39" s="66"/>
      <c r="T39" s="61"/>
      <c r="U39" s="63"/>
      <c r="V39" s="48"/>
      <c r="W39" s="74"/>
      <c r="X39" s="64"/>
      <c r="Y39" s="210"/>
      <c r="Z39" s="272"/>
      <c r="AA39" s="273"/>
    </row>
    <row r="40" spans="1:29" ht="15" thickTop="1" thickBot="1" x14ac:dyDescent="0.35">
      <c r="A40" s="78" t="s">
        <v>385</v>
      </c>
      <c r="B40" s="211">
        <f>SUM(B26:B38)</f>
        <v>0</v>
      </c>
      <c r="C40" s="211">
        <f>SUM(C26:C38)</f>
        <v>0</v>
      </c>
      <c r="D40" s="53"/>
      <c r="E40" s="211">
        <f t="shared" ref="E40:L40" si="39">SUM(E26:E38)</f>
        <v>0</v>
      </c>
      <c r="F40" s="211">
        <f t="shared" si="39"/>
        <v>0</v>
      </c>
      <c r="G40" s="211">
        <f t="shared" si="39"/>
        <v>0</v>
      </c>
      <c r="H40" s="211">
        <f t="shared" si="39"/>
        <v>0</v>
      </c>
      <c r="I40" s="211">
        <f t="shared" si="39"/>
        <v>0</v>
      </c>
      <c r="J40" s="211">
        <f t="shared" si="39"/>
        <v>0</v>
      </c>
      <c r="K40" s="211">
        <f t="shared" si="39"/>
        <v>0</v>
      </c>
      <c r="L40" s="211">
        <f t="shared" si="39"/>
        <v>0</v>
      </c>
      <c r="M40" s="53"/>
      <c r="N40" s="211">
        <f t="shared" ref="N40:O40" si="40">SUM(N26:N38)</f>
        <v>0</v>
      </c>
      <c r="O40" s="211">
        <f t="shared" si="40"/>
        <v>0</v>
      </c>
      <c r="P40" s="53"/>
      <c r="Q40" s="250">
        <f>SUM(Q26:Q38)</f>
        <v>0</v>
      </c>
      <c r="R40" s="250">
        <f>SUM(R26:R38)</f>
        <v>0</v>
      </c>
      <c r="S40" s="53"/>
      <c r="T40" s="211">
        <f>SUM(T26:T38)</f>
        <v>0</v>
      </c>
      <c r="U40" s="211">
        <f>SUM(U26:U38)</f>
        <v>0</v>
      </c>
      <c r="V40" s="76"/>
      <c r="W40" s="258">
        <f>SUM(W26:W38)</f>
        <v>0</v>
      </c>
      <c r="X40" s="258">
        <f>SUM(X26:X38)</f>
        <v>0</v>
      </c>
      <c r="Y40" s="77"/>
      <c r="Z40" s="342">
        <f>SUM(Z26:Z38)</f>
        <v>0</v>
      </c>
      <c r="AA40" s="342">
        <f>SUM(AA26:AA38)</f>
        <v>0</v>
      </c>
    </row>
    <row r="41" spans="1:29" s="107" customFormat="1" ht="3.65" customHeight="1" thickTop="1" thickBot="1" x14ac:dyDescent="0.4">
      <c r="A41" s="106"/>
      <c r="B41" s="133"/>
      <c r="C41" s="44"/>
      <c r="D41" s="44"/>
      <c r="E41" s="44"/>
      <c r="F41" s="44"/>
      <c r="G41" s="44"/>
      <c r="H41" s="385"/>
      <c r="I41" s="44"/>
      <c r="J41" s="44"/>
      <c r="K41" s="44"/>
      <c r="L41" s="44"/>
      <c r="M41" s="44"/>
      <c r="N41" s="44"/>
      <c r="O41" s="44"/>
      <c r="P41" s="44"/>
      <c r="Q41" s="44"/>
      <c r="R41" s="44"/>
      <c r="S41" s="44"/>
      <c r="T41" s="44"/>
      <c r="U41" s="44"/>
      <c r="V41" s="44"/>
      <c r="W41" s="51"/>
      <c r="X41" s="259"/>
      <c r="Y41" s="260"/>
      <c r="Z41" s="267"/>
      <c r="AA41" s="339"/>
      <c r="AB41" s="132"/>
      <c r="AC41" s="132"/>
    </row>
    <row r="42" spans="1:29" ht="15" thickBot="1" x14ac:dyDescent="0.35">
      <c r="A42" s="295" t="s">
        <v>309</v>
      </c>
      <c r="B42" s="337">
        <f>SUM(B24+B40)</f>
        <v>122176</v>
      </c>
      <c r="C42" s="292">
        <f>SUM(C24+C40)</f>
        <v>1023466.1249999998</v>
      </c>
      <c r="D42" s="79"/>
      <c r="E42" s="337">
        <f t="shared" ref="E42:L42" si="41">SUM(E24+E40)</f>
        <v>4397</v>
      </c>
      <c r="F42" s="292">
        <f t="shared" si="41"/>
        <v>140683.522</v>
      </c>
      <c r="G42" s="292">
        <f t="shared" si="41"/>
        <v>2429</v>
      </c>
      <c r="H42" s="420">
        <f t="shared" si="41"/>
        <v>781027.83299999998</v>
      </c>
      <c r="I42" s="292">
        <f t="shared" si="41"/>
        <v>276</v>
      </c>
      <c r="J42" s="292">
        <f t="shared" si="41"/>
        <v>675486.62399999995</v>
      </c>
      <c r="K42" s="292">
        <f t="shared" si="41"/>
        <v>7102</v>
      </c>
      <c r="L42" s="292">
        <f t="shared" si="41"/>
        <v>1597197.9789999998</v>
      </c>
      <c r="M42" s="79"/>
      <c r="N42" s="337">
        <f>SUM(N24+N40)</f>
        <v>179</v>
      </c>
      <c r="O42" s="292">
        <f>SUM(O24+O40)</f>
        <v>714745.48499999999</v>
      </c>
      <c r="P42" s="79"/>
      <c r="Q42" s="251">
        <f>SUM(Q24+Q40)</f>
        <v>0</v>
      </c>
      <c r="R42" s="251">
        <f>SUM(R24+R40)</f>
        <v>0</v>
      </c>
      <c r="S42" s="79"/>
      <c r="T42" s="157">
        <f>SUM(T24+T40)</f>
        <v>129457</v>
      </c>
      <c r="U42" s="157">
        <f>SUM(U24+U40)</f>
        <v>3335409.5890000002</v>
      </c>
      <c r="V42" s="80"/>
      <c r="W42" s="261">
        <f>SUM(W24+W40)</f>
        <v>129457</v>
      </c>
      <c r="X42" s="261">
        <f>SUM(X24+X40)</f>
        <v>3335409.5890000002</v>
      </c>
      <c r="Y42" s="81"/>
      <c r="Z42" s="341">
        <f>SUM(Z24+Z40)</f>
        <v>0</v>
      </c>
      <c r="AA42" s="341">
        <f>SUM(AA24+AA40)</f>
        <v>0</v>
      </c>
    </row>
    <row r="43" spans="1:29" s="107" customFormat="1" ht="14.4" customHeight="1" x14ac:dyDescent="0.35">
      <c r="A43" s="106"/>
      <c r="B43" s="222"/>
      <c r="C43" s="222"/>
      <c r="D43" s="44"/>
      <c r="E43" s="44"/>
      <c r="F43" s="44"/>
      <c r="G43" s="44"/>
      <c r="H43" s="385"/>
      <c r="I43" s="44"/>
      <c r="J43" s="44"/>
      <c r="K43" s="44"/>
      <c r="L43" s="44"/>
      <c r="M43" s="44"/>
      <c r="N43" s="44"/>
      <c r="O43" s="44"/>
      <c r="P43" s="44"/>
      <c r="Q43" s="44"/>
      <c r="R43" s="44"/>
      <c r="S43" s="44"/>
      <c r="T43" s="44"/>
      <c r="U43" s="44"/>
      <c r="V43" s="44"/>
      <c r="W43" s="260"/>
      <c r="X43" s="262"/>
      <c r="Y43" s="260"/>
      <c r="Z43" s="267"/>
      <c r="AA43" s="339"/>
      <c r="AB43" s="132"/>
      <c r="AC43" s="132"/>
    </row>
    <row r="44" spans="1:29" ht="14" x14ac:dyDescent="0.3">
      <c r="A44" s="285" t="s">
        <v>310</v>
      </c>
      <c r="B44" s="49"/>
      <c r="C44" s="122"/>
      <c r="D44" s="49"/>
      <c r="E44" s="49"/>
      <c r="F44" s="49"/>
      <c r="G44" s="49"/>
      <c r="H44" s="122"/>
      <c r="I44" s="49"/>
      <c r="J44" s="49"/>
      <c r="K44" s="49"/>
      <c r="L44" s="49"/>
      <c r="M44" s="44"/>
      <c r="N44" s="44"/>
      <c r="O44" s="44"/>
      <c r="P44" s="44"/>
      <c r="Q44" s="44"/>
      <c r="R44" s="44"/>
      <c r="S44" s="7"/>
      <c r="T44" s="44"/>
      <c r="U44" s="44"/>
      <c r="V44" s="48"/>
      <c r="W44" s="51"/>
      <c r="X44" s="51"/>
      <c r="Y44" s="210"/>
      <c r="Z44" s="267"/>
      <c r="AA44" s="267"/>
    </row>
    <row r="45" spans="1:29" ht="14" x14ac:dyDescent="0.3">
      <c r="A45" s="294" t="s">
        <v>74</v>
      </c>
      <c r="B45" s="49"/>
      <c r="C45" s="122"/>
      <c r="D45" s="49"/>
      <c r="E45" s="49"/>
      <c r="F45" s="49"/>
      <c r="G45" s="49"/>
      <c r="H45" s="122"/>
      <c r="I45" s="49"/>
      <c r="J45" s="49"/>
      <c r="K45" s="49"/>
      <c r="L45" s="49"/>
      <c r="M45" s="44"/>
      <c r="N45" s="44"/>
      <c r="O45" s="44"/>
      <c r="P45" s="44"/>
      <c r="Q45" s="44"/>
      <c r="R45" s="44"/>
      <c r="S45" s="7"/>
      <c r="T45" s="44"/>
      <c r="U45" s="44"/>
      <c r="V45" s="48"/>
      <c r="W45" s="51"/>
      <c r="X45" s="51"/>
      <c r="Y45" s="210"/>
      <c r="Z45" s="267"/>
      <c r="AA45" s="267"/>
    </row>
    <row r="46" spans="1:29" x14ac:dyDescent="0.3">
      <c r="A46" s="90">
        <v>2015</v>
      </c>
      <c r="B46" s="82">
        <f>'Annual Capacity'!D41</f>
        <v>0</v>
      </c>
      <c r="C46" s="82">
        <f>'Annual Capacity'!E41</f>
        <v>0</v>
      </c>
      <c r="D46" s="89"/>
      <c r="E46" s="201">
        <f>'Annual Capacity'!G41</f>
        <v>0</v>
      </c>
      <c r="F46" s="201">
        <f>'Annual Capacity'!H41</f>
        <v>0</v>
      </c>
      <c r="G46" s="201">
        <f>'Annual Capacity'!I41</f>
        <v>0</v>
      </c>
      <c r="H46" s="201">
        <f>'Annual Capacity'!J41</f>
        <v>0</v>
      </c>
      <c r="I46" s="201">
        <f>'Annual Capacity'!K41</f>
        <v>0</v>
      </c>
      <c r="J46" s="201">
        <f>'Annual Capacity'!L41</f>
        <v>0</v>
      </c>
      <c r="K46" s="82">
        <f t="shared" ref="K46:L51" si="42">SUM(E46+G46+I46)</f>
        <v>0</v>
      </c>
      <c r="L46" s="65">
        <f t="shared" si="42"/>
        <v>0</v>
      </c>
      <c r="M46" s="89"/>
      <c r="N46" s="82">
        <f>'Annual Capacity'!P41</f>
        <v>0</v>
      </c>
      <c r="O46" s="82">
        <f>'Annual Capacity'!Q41</f>
        <v>0</v>
      </c>
      <c r="P46" s="89"/>
      <c r="Q46" s="201">
        <f>'Annual Capacity'!S41</f>
        <v>0</v>
      </c>
      <c r="R46" s="201">
        <f>'Annual Capacity'!T41</f>
        <v>0</v>
      </c>
      <c r="S46" s="60"/>
      <c r="T46" s="104">
        <f t="shared" ref="T46:T52" si="43">SUM(B46+K46+N46+Q46)</f>
        <v>0</v>
      </c>
      <c r="U46" s="105">
        <f t="shared" ref="U46:U52" si="44">SUM(C46+L46+O46+R46)</f>
        <v>0</v>
      </c>
      <c r="V46" s="48"/>
      <c r="W46" s="212">
        <v>0</v>
      </c>
      <c r="X46" s="212">
        <v>0</v>
      </c>
      <c r="Y46" s="210"/>
      <c r="Z46" s="268">
        <f t="shared" ref="Z46:AA53" si="45">SUM(T46-W46)</f>
        <v>0</v>
      </c>
      <c r="AA46" s="269">
        <f t="shared" si="45"/>
        <v>0</v>
      </c>
    </row>
    <row r="47" spans="1:29" x14ac:dyDescent="0.3">
      <c r="A47" s="203">
        <v>2016</v>
      </c>
      <c r="B47" s="82">
        <f>'Annual Capacity'!D42</f>
        <v>6</v>
      </c>
      <c r="C47" s="82">
        <f>'Annual Capacity'!E42</f>
        <v>45.16</v>
      </c>
      <c r="D47" s="89"/>
      <c r="E47" s="201">
        <f>'Annual Capacity'!G42</f>
        <v>0</v>
      </c>
      <c r="F47" s="201">
        <f>'Annual Capacity'!H42</f>
        <v>0</v>
      </c>
      <c r="G47" s="201">
        <f>'Annual Capacity'!I42</f>
        <v>0</v>
      </c>
      <c r="H47" s="201">
        <f>'Annual Capacity'!J42</f>
        <v>0</v>
      </c>
      <c r="I47" s="201">
        <f>'Annual Capacity'!K42</f>
        <v>0</v>
      </c>
      <c r="J47" s="201">
        <f>'Annual Capacity'!L42</f>
        <v>0</v>
      </c>
      <c r="K47" s="82">
        <f t="shared" si="42"/>
        <v>0</v>
      </c>
      <c r="L47" s="65">
        <f t="shared" si="42"/>
        <v>0</v>
      </c>
      <c r="M47" s="89"/>
      <c r="N47" s="82">
        <f>'Annual Capacity'!P42</f>
        <v>0</v>
      </c>
      <c r="O47" s="82">
        <f>'Annual Capacity'!Q42</f>
        <v>0</v>
      </c>
      <c r="P47" s="89"/>
      <c r="Q47" s="201">
        <f>'Annual Capacity'!S42</f>
        <v>0</v>
      </c>
      <c r="R47" s="201">
        <f>'Annual Capacity'!T42</f>
        <v>0</v>
      </c>
      <c r="S47" s="66"/>
      <c r="T47" s="104">
        <f t="shared" si="43"/>
        <v>6</v>
      </c>
      <c r="U47" s="105">
        <f t="shared" si="44"/>
        <v>45.16</v>
      </c>
      <c r="V47" s="48"/>
      <c r="W47" s="212">
        <v>6</v>
      </c>
      <c r="X47" s="212">
        <v>45.16</v>
      </c>
      <c r="Y47" s="210"/>
      <c r="Z47" s="268">
        <f t="shared" si="45"/>
        <v>0</v>
      </c>
      <c r="AA47" s="269">
        <f t="shared" si="45"/>
        <v>0</v>
      </c>
    </row>
    <row r="48" spans="1:29" x14ac:dyDescent="0.3">
      <c r="A48" s="90">
        <v>2017</v>
      </c>
      <c r="B48" s="82">
        <f>'Annual Capacity'!D43</f>
        <v>5</v>
      </c>
      <c r="C48" s="82">
        <f>'Annual Capacity'!E43</f>
        <v>67.989999999999995</v>
      </c>
      <c r="D48" s="89"/>
      <c r="E48" s="201">
        <f>'Annual Capacity'!G43</f>
        <v>0</v>
      </c>
      <c r="F48" s="201">
        <f>'Annual Capacity'!H43</f>
        <v>0</v>
      </c>
      <c r="G48" s="201">
        <f>'Annual Capacity'!I43</f>
        <v>0</v>
      </c>
      <c r="H48" s="201">
        <f>'Annual Capacity'!J43</f>
        <v>0</v>
      </c>
      <c r="I48" s="201">
        <f>'Annual Capacity'!K43</f>
        <v>0</v>
      </c>
      <c r="J48" s="201">
        <f>'Annual Capacity'!L43</f>
        <v>0</v>
      </c>
      <c r="K48" s="82">
        <f t="shared" si="42"/>
        <v>0</v>
      </c>
      <c r="L48" s="65">
        <f t="shared" si="42"/>
        <v>0</v>
      </c>
      <c r="M48" s="89"/>
      <c r="N48" s="82">
        <f>'Annual Capacity'!P43</f>
        <v>0</v>
      </c>
      <c r="O48" s="82">
        <f>'Annual Capacity'!Q43</f>
        <v>0</v>
      </c>
      <c r="P48" s="89"/>
      <c r="Q48" s="201">
        <f>'Annual Capacity'!S43</f>
        <v>0</v>
      </c>
      <c r="R48" s="201">
        <f>'Annual Capacity'!T43</f>
        <v>0</v>
      </c>
      <c r="S48" s="66"/>
      <c r="T48" s="104">
        <f t="shared" si="43"/>
        <v>5</v>
      </c>
      <c r="U48" s="105">
        <f t="shared" si="44"/>
        <v>67.989999999999995</v>
      </c>
      <c r="V48" s="48"/>
      <c r="W48" s="212">
        <v>5</v>
      </c>
      <c r="X48" s="212">
        <v>67.989999999999995</v>
      </c>
      <c r="Y48" s="210"/>
      <c r="Z48" s="268">
        <f t="shared" si="45"/>
        <v>0</v>
      </c>
      <c r="AA48" s="269">
        <f t="shared" si="45"/>
        <v>0</v>
      </c>
    </row>
    <row r="49" spans="1:27" x14ac:dyDescent="0.3">
      <c r="A49" s="90">
        <v>2018</v>
      </c>
      <c r="B49" s="82">
        <f>'Annual Capacity'!D44</f>
        <v>72</v>
      </c>
      <c r="C49" s="82">
        <f>'Annual Capacity'!E44</f>
        <v>919.84</v>
      </c>
      <c r="D49" s="89"/>
      <c r="E49" s="201">
        <f>'Annual Capacity'!G44</f>
        <v>0</v>
      </c>
      <c r="F49" s="201">
        <f>'Annual Capacity'!H44</f>
        <v>0</v>
      </c>
      <c r="G49" s="201">
        <f>'Annual Capacity'!I44</f>
        <v>0</v>
      </c>
      <c r="H49" s="201">
        <f>'Annual Capacity'!J44</f>
        <v>0</v>
      </c>
      <c r="I49" s="201">
        <f>'Annual Capacity'!K44</f>
        <v>0</v>
      </c>
      <c r="J49" s="201">
        <f>'Annual Capacity'!L44</f>
        <v>0</v>
      </c>
      <c r="K49" s="82">
        <f t="shared" si="42"/>
        <v>0</v>
      </c>
      <c r="L49" s="65">
        <f t="shared" si="42"/>
        <v>0</v>
      </c>
      <c r="M49" s="89"/>
      <c r="N49" s="82">
        <f>'Annual Capacity'!P44</f>
        <v>1</v>
      </c>
      <c r="O49" s="82">
        <f>'Annual Capacity'!Q44</f>
        <v>232.56</v>
      </c>
      <c r="P49" s="89"/>
      <c r="Q49" s="201">
        <f>'Annual Capacity'!S44</f>
        <v>0</v>
      </c>
      <c r="R49" s="201">
        <f>'Annual Capacity'!T44</f>
        <v>0</v>
      </c>
      <c r="S49" s="66"/>
      <c r="T49" s="104">
        <f t="shared" si="43"/>
        <v>73</v>
      </c>
      <c r="U49" s="105">
        <f t="shared" si="44"/>
        <v>1152.4000000000001</v>
      </c>
      <c r="V49" s="48"/>
      <c r="W49" s="212">
        <v>73</v>
      </c>
      <c r="X49" s="212">
        <v>1152.4000000000001</v>
      </c>
      <c r="Y49" s="210"/>
      <c r="Z49" s="268">
        <f t="shared" si="45"/>
        <v>0</v>
      </c>
      <c r="AA49" s="269">
        <f t="shared" si="45"/>
        <v>0</v>
      </c>
    </row>
    <row r="50" spans="1:27" x14ac:dyDescent="0.3">
      <c r="A50" s="90">
        <v>2019</v>
      </c>
      <c r="B50" s="82">
        <f>'Annual Capacity'!D45</f>
        <v>35</v>
      </c>
      <c r="C50" s="82">
        <f>'Annual Capacity'!E45</f>
        <v>323.20999999999998</v>
      </c>
      <c r="D50" s="89"/>
      <c r="E50" s="201">
        <f>'Annual Capacity'!G45</f>
        <v>2</v>
      </c>
      <c r="F50" s="201">
        <f>'Annual Capacity'!H45</f>
        <v>119.34</v>
      </c>
      <c r="G50" s="201">
        <f>'Annual Capacity'!I45</f>
        <v>7</v>
      </c>
      <c r="H50" s="201">
        <f>'Annual Capacity'!J45</f>
        <v>2918.39</v>
      </c>
      <c r="I50" s="201">
        <f>'Annual Capacity'!K45</f>
        <v>0</v>
      </c>
      <c r="J50" s="201">
        <f>'Annual Capacity'!L45</f>
        <v>0</v>
      </c>
      <c r="K50" s="82">
        <f t="shared" si="42"/>
        <v>9</v>
      </c>
      <c r="L50" s="65">
        <f t="shared" si="42"/>
        <v>3037.73</v>
      </c>
      <c r="M50" s="89"/>
      <c r="N50" s="82">
        <f>'Annual Capacity'!P45</f>
        <v>0</v>
      </c>
      <c r="O50" s="82">
        <f>'Annual Capacity'!Q45</f>
        <v>0</v>
      </c>
      <c r="P50" s="89"/>
      <c r="Q50" s="201">
        <f>'Annual Capacity'!S45</f>
        <v>0</v>
      </c>
      <c r="R50" s="201">
        <f>'Annual Capacity'!T45</f>
        <v>0</v>
      </c>
      <c r="S50" s="66"/>
      <c r="T50" s="104">
        <f t="shared" si="43"/>
        <v>44</v>
      </c>
      <c r="U50" s="105">
        <f t="shared" si="44"/>
        <v>3360.94</v>
      </c>
      <c r="V50" s="48"/>
      <c r="W50" s="212">
        <v>44</v>
      </c>
      <c r="X50" s="212">
        <v>3360.94</v>
      </c>
      <c r="Y50" s="210"/>
      <c r="Z50" s="268">
        <f t="shared" si="45"/>
        <v>0</v>
      </c>
      <c r="AA50" s="269">
        <f t="shared" si="45"/>
        <v>0</v>
      </c>
    </row>
    <row r="51" spans="1:27" x14ac:dyDescent="0.3">
      <c r="A51" s="90">
        <v>2020</v>
      </c>
      <c r="B51" s="82">
        <f>'Annual Capacity'!D46</f>
        <v>7509</v>
      </c>
      <c r="C51" s="82">
        <f>'Annual Capacity'!E46</f>
        <v>64916.36</v>
      </c>
      <c r="D51" s="89"/>
      <c r="E51" s="201">
        <f>'Annual Capacity'!G46</f>
        <v>158</v>
      </c>
      <c r="F51" s="201">
        <f>'Annual Capacity'!H46</f>
        <v>5244.3</v>
      </c>
      <c r="G51" s="201">
        <f>'Annual Capacity'!I46</f>
        <v>130</v>
      </c>
      <c r="H51" s="201">
        <f>'Annual Capacity'!J46</f>
        <v>49278.86</v>
      </c>
      <c r="I51" s="201">
        <f>'Annual Capacity'!K46</f>
        <v>17</v>
      </c>
      <c r="J51" s="201">
        <f>'Annual Capacity'!L46</f>
        <v>43007.12</v>
      </c>
      <c r="K51" s="82">
        <f t="shared" si="42"/>
        <v>305</v>
      </c>
      <c r="L51" s="65">
        <f t="shared" si="42"/>
        <v>97530.28</v>
      </c>
      <c r="M51" s="89"/>
      <c r="N51" s="82">
        <f>'Annual Capacity'!P46</f>
        <v>4</v>
      </c>
      <c r="O51" s="82">
        <f>'Annual Capacity'!Q46</f>
        <v>21016.080000000002</v>
      </c>
      <c r="P51" s="89"/>
      <c r="Q51" s="201">
        <f>'Annual Capacity'!S46</f>
        <v>0</v>
      </c>
      <c r="R51" s="201">
        <f>'Annual Capacity'!T46</f>
        <v>0</v>
      </c>
      <c r="S51" s="66"/>
      <c r="T51" s="104">
        <f t="shared" si="43"/>
        <v>7818</v>
      </c>
      <c r="U51" s="105">
        <f t="shared" si="44"/>
        <v>183462.72000000003</v>
      </c>
      <c r="V51" s="48"/>
      <c r="W51" s="212">
        <v>7818</v>
      </c>
      <c r="X51" s="212">
        <v>183462.72000000003</v>
      </c>
      <c r="Y51" s="210"/>
      <c r="Z51" s="268">
        <f t="shared" si="45"/>
        <v>0</v>
      </c>
      <c r="AA51" s="269">
        <f t="shared" si="45"/>
        <v>0</v>
      </c>
    </row>
    <row r="52" spans="1:27" x14ac:dyDescent="0.3">
      <c r="A52" s="90">
        <v>2021</v>
      </c>
      <c r="B52" s="82">
        <f>'Annual Capacity'!D47</f>
        <v>13940</v>
      </c>
      <c r="C52" s="82">
        <f>'Annual Capacity'!E47</f>
        <v>126878.34</v>
      </c>
      <c r="D52" s="89"/>
      <c r="E52" s="201">
        <f>'Annual Capacity'!G47</f>
        <v>260</v>
      </c>
      <c r="F52" s="201">
        <f>'Annual Capacity'!H47</f>
        <v>11282.36</v>
      </c>
      <c r="G52" s="201">
        <f>'Annual Capacity'!I47</f>
        <v>217</v>
      </c>
      <c r="H52" s="201">
        <f>'Annual Capacity'!J47</f>
        <v>69354.41</v>
      </c>
      <c r="I52" s="201">
        <f>'Annual Capacity'!K47</f>
        <v>23</v>
      </c>
      <c r="J52" s="201">
        <f>'Annual Capacity'!L47</f>
        <v>58031.1</v>
      </c>
      <c r="K52" s="82">
        <f>'Annual Capacity'!M47</f>
        <v>500</v>
      </c>
      <c r="L52" s="82">
        <f>'Annual Capacity'!N47</f>
        <v>138667.87</v>
      </c>
      <c r="M52" s="89"/>
      <c r="N52" s="82">
        <f>'Annual Capacity'!P47</f>
        <v>3</v>
      </c>
      <c r="O52" s="82">
        <f>'Annual Capacity'!Q47</f>
        <v>33581.07</v>
      </c>
      <c r="P52" s="89"/>
      <c r="Q52" s="201">
        <f>'Annual Capacity'!S47</f>
        <v>14</v>
      </c>
      <c r="R52" s="201">
        <f>'Annual Capacity'!T47</f>
        <v>31540.98</v>
      </c>
      <c r="S52" s="66"/>
      <c r="T52" s="104">
        <f t="shared" si="43"/>
        <v>14457</v>
      </c>
      <c r="U52" s="105">
        <f t="shared" si="44"/>
        <v>330668.25999999995</v>
      </c>
      <c r="V52" s="48"/>
      <c r="W52" s="212">
        <v>14457</v>
      </c>
      <c r="X52" s="212">
        <v>330668.25999999995</v>
      </c>
      <c r="Y52" s="210"/>
      <c r="Z52" s="268">
        <f t="shared" si="45"/>
        <v>0</v>
      </c>
      <c r="AA52" s="269">
        <f t="shared" si="45"/>
        <v>0</v>
      </c>
    </row>
    <row r="53" spans="1:27" x14ac:dyDescent="0.3">
      <c r="A53" s="90">
        <v>2022</v>
      </c>
      <c r="B53" s="82">
        <f>'Annual Capacity'!D48</f>
        <v>1713</v>
      </c>
      <c r="C53" s="82">
        <f>'Annual Capacity'!E48</f>
        <v>16160.43</v>
      </c>
      <c r="D53" s="89"/>
      <c r="E53" s="201">
        <f>'Annual Capacity'!G48</f>
        <v>304</v>
      </c>
      <c r="F53" s="201">
        <f>'Annual Capacity'!H48</f>
        <v>13001.17</v>
      </c>
      <c r="G53" s="201">
        <f>'Annual Capacity'!I48</f>
        <v>373</v>
      </c>
      <c r="H53" s="201">
        <f>'Annual Capacity'!J48</f>
        <v>131877.48000000001</v>
      </c>
      <c r="I53" s="201">
        <f>'Annual Capacity'!K48</f>
        <v>49</v>
      </c>
      <c r="J53" s="201">
        <f>'Annual Capacity'!L48</f>
        <v>106576.34</v>
      </c>
      <c r="K53" s="82">
        <f>'Annual Capacity'!M48</f>
        <v>726</v>
      </c>
      <c r="L53" s="82">
        <f>'Annual Capacity'!N48</f>
        <v>251454.99000000002</v>
      </c>
      <c r="M53" s="89"/>
      <c r="N53" s="82">
        <f>'Annual Capacity'!P48</f>
        <v>3</v>
      </c>
      <c r="O53" s="82">
        <f>'Annual Capacity'!Q48</f>
        <v>19826.060000000001</v>
      </c>
      <c r="P53" s="89"/>
      <c r="Q53" s="201">
        <f>'Annual Capacity'!S48</f>
        <v>7</v>
      </c>
      <c r="R53" s="201">
        <f>'Annual Capacity'!T48</f>
        <v>13082.14</v>
      </c>
      <c r="S53" s="66"/>
      <c r="T53" s="104">
        <f t="shared" ref="T53" si="46">SUM(B53+K53+N53+Q53)</f>
        <v>2449</v>
      </c>
      <c r="U53" s="105">
        <f t="shared" ref="U53" si="47">SUM(C53+L53+O53+R53)</f>
        <v>300523.62000000005</v>
      </c>
      <c r="V53" s="48"/>
      <c r="W53" s="212">
        <v>2449</v>
      </c>
      <c r="X53" s="212">
        <v>300523.62000000005</v>
      </c>
      <c r="Y53" s="210"/>
      <c r="Z53" s="268">
        <f t="shared" si="45"/>
        <v>0</v>
      </c>
      <c r="AA53" s="269">
        <f t="shared" si="45"/>
        <v>0</v>
      </c>
    </row>
    <row r="54" spans="1:27" x14ac:dyDescent="0.3">
      <c r="A54" s="90">
        <v>2023</v>
      </c>
      <c r="B54" s="82">
        <f>'Annual Capacity'!D49</f>
        <v>0</v>
      </c>
      <c r="C54" s="82">
        <f>'Annual Capacity'!E49</f>
        <v>0</v>
      </c>
      <c r="D54" s="89"/>
      <c r="E54" s="201">
        <f>'Annual Capacity'!G49</f>
        <v>14</v>
      </c>
      <c r="F54" s="201">
        <f>'Annual Capacity'!H49</f>
        <v>634.67999999999995</v>
      </c>
      <c r="G54" s="201">
        <f>'Annual Capacity'!I49</f>
        <v>62</v>
      </c>
      <c r="H54" s="201">
        <f>'Annual Capacity'!J49</f>
        <v>25415.05</v>
      </c>
      <c r="I54" s="201">
        <f>'Annual Capacity'!K49</f>
        <v>10</v>
      </c>
      <c r="J54" s="201">
        <f>'Annual Capacity'!L49</f>
        <v>16275.46</v>
      </c>
      <c r="K54" s="82">
        <f>'Annual Capacity'!M49</f>
        <v>86</v>
      </c>
      <c r="L54" s="82">
        <f>'Annual Capacity'!N49</f>
        <v>42325.19</v>
      </c>
      <c r="M54" s="89"/>
      <c r="N54" s="82">
        <f>'Annual Capacity'!P49</f>
        <v>1</v>
      </c>
      <c r="O54" s="82">
        <f>'Annual Capacity'!Q49</f>
        <v>25612.2</v>
      </c>
      <c r="P54" s="89"/>
      <c r="Q54" s="201">
        <f>'Annual Capacity'!S49</f>
        <v>66</v>
      </c>
      <c r="R54" s="201">
        <f>'Annual Capacity'!T49</f>
        <v>82862.61</v>
      </c>
      <c r="S54" s="66"/>
      <c r="T54" s="104">
        <f t="shared" ref="T54" si="48">SUM(B54+K54+N54+Q54)</f>
        <v>153</v>
      </c>
      <c r="U54" s="105">
        <f t="shared" ref="U54" si="49">SUM(C54+L54+O54+R54)</f>
        <v>150800</v>
      </c>
      <c r="V54" s="48"/>
      <c r="W54" s="212">
        <v>159</v>
      </c>
      <c r="X54" s="212">
        <v>152112.82</v>
      </c>
      <c r="Y54" s="210"/>
      <c r="Z54" s="268">
        <f t="shared" ref="Z54" si="50">SUM(T54-W54)</f>
        <v>-6</v>
      </c>
      <c r="AA54" s="269">
        <f t="shared" ref="AA54" si="51">SUM(U54-X54)</f>
        <v>-1312.820000000007</v>
      </c>
    </row>
    <row r="55" spans="1:27" x14ac:dyDescent="0.3">
      <c r="A55" s="90">
        <v>2024</v>
      </c>
      <c r="B55" s="82">
        <f>'Annual Capacity'!D50</f>
        <v>0</v>
      </c>
      <c r="C55" s="82">
        <f>'Annual Capacity'!E50</f>
        <v>0</v>
      </c>
      <c r="D55" s="89"/>
      <c r="E55" s="201">
        <f>'Annual Capacity'!G50</f>
        <v>0</v>
      </c>
      <c r="F55" s="201">
        <f>'Annual Capacity'!H50</f>
        <v>0</v>
      </c>
      <c r="G55" s="201">
        <f>'Annual Capacity'!I50</f>
        <v>0</v>
      </c>
      <c r="H55" s="201">
        <f>'Annual Capacity'!J50</f>
        <v>0</v>
      </c>
      <c r="I55" s="201">
        <f>'Annual Capacity'!K50</f>
        <v>1</v>
      </c>
      <c r="J55" s="201">
        <f>'Annual Capacity'!L50</f>
        <v>1968</v>
      </c>
      <c r="K55" s="82">
        <f>'Annual Capacity'!M50</f>
        <v>1</v>
      </c>
      <c r="L55" s="82">
        <f>'Annual Capacity'!N50</f>
        <v>1968</v>
      </c>
      <c r="M55" s="89"/>
      <c r="N55" s="82">
        <f>'Annual Capacity'!P50</f>
        <v>0</v>
      </c>
      <c r="O55" s="82">
        <f>'Annual Capacity'!Q50</f>
        <v>0</v>
      </c>
      <c r="P55" s="89"/>
      <c r="Q55" s="201">
        <f>'Annual Capacity'!S50</f>
        <v>3</v>
      </c>
      <c r="R55" s="201">
        <f>'Annual Capacity'!T50</f>
        <v>10912.83</v>
      </c>
      <c r="S55" s="66"/>
      <c r="T55" s="104">
        <f t="shared" ref="T55" si="52">SUM(B55+K55+N55+Q55)</f>
        <v>4</v>
      </c>
      <c r="U55" s="105">
        <f t="shared" ref="U55" si="53">SUM(C55+L55+O55+R55)</f>
        <v>12880.83</v>
      </c>
      <c r="V55" s="48"/>
      <c r="W55" s="212">
        <v>4</v>
      </c>
      <c r="X55" s="212">
        <v>12880.83</v>
      </c>
      <c r="Y55" s="210"/>
      <c r="Z55" s="268">
        <f t="shared" ref="Z55" si="54">SUM(T55-W55)</f>
        <v>0</v>
      </c>
      <c r="AA55" s="269">
        <f t="shared" ref="AA55" si="55">SUM(U55-X55)</f>
        <v>0</v>
      </c>
    </row>
    <row r="56" spans="1:27" ht="5.4" customHeight="1" thickBot="1" x14ac:dyDescent="0.35">
      <c r="A56" s="75"/>
      <c r="B56" s="61"/>
      <c r="C56" s="62"/>
      <c r="D56" s="66"/>
      <c r="E56" s="68"/>
      <c r="F56" s="62"/>
      <c r="G56" s="68"/>
      <c r="H56" s="62"/>
      <c r="I56" s="68"/>
      <c r="J56" s="62"/>
      <c r="K56" s="68"/>
      <c r="L56" s="63"/>
      <c r="M56" s="66"/>
      <c r="N56" s="68"/>
      <c r="O56" s="62"/>
      <c r="P56" s="66"/>
      <c r="Q56" s="68"/>
      <c r="R56" s="62"/>
      <c r="S56" s="66"/>
      <c r="T56" s="61"/>
      <c r="U56" s="63"/>
      <c r="V56" s="48"/>
      <c r="W56" s="74"/>
      <c r="X56" s="64"/>
      <c r="Y56" s="210"/>
      <c r="Z56" s="272"/>
      <c r="AA56" s="273"/>
    </row>
    <row r="57" spans="1:27" s="35" customFormat="1" ht="15" thickTop="1" thickBot="1" x14ac:dyDescent="0.35">
      <c r="A57" s="78" t="s">
        <v>387</v>
      </c>
      <c r="B57" s="211">
        <f>SUM(B46:B55)</f>
        <v>23280</v>
      </c>
      <c r="C57" s="211">
        <f>SUM(C46:C55)</f>
        <v>209311.33</v>
      </c>
      <c r="D57" s="53"/>
      <c r="E57" s="211">
        <f t="shared" ref="E57:L57" si="56">SUM(E46:E55)</f>
        <v>738</v>
      </c>
      <c r="F57" s="211">
        <f t="shared" si="56"/>
        <v>30281.85</v>
      </c>
      <c r="G57" s="211">
        <f t="shared" si="56"/>
        <v>789</v>
      </c>
      <c r="H57" s="211">
        <f t="shared" si="56"/>
        <v>278844.19</v>
      </c>
      <c r="I57" s="211">
        <f t="shared" si="56"/>
        <v>100</v>
      </c>
      <c r="J57" s="211">
        <f t="shared" si="56"/>
        <v>225858.02</v>
      </c>
      <c r="K57" s="211">
        <f t="shared" si="56"/>
        <v>1627</v>
      </c>
      <c r="L57" s="211">
        <f t="shared" si="56"/>
        <v>534984.06000000006</v>
      </c>
      <c r="M57" s="53"/>
      <c r="N57" s="211">
        <f>SUM(N46:N55)</f>
        <v>12</v>
      </c>
      <c r="O57" s="211">
        <f>SUM(O46:O55)</f>
        <v>100267.97</v>
      </c>
      <c r="P57" s="53"/>
      <c r="Q57" s="211">
        <f>SUM(Q46:Q55)</f>
        <v>90</v>
      </c>
      <c r="R57" s="211">
        <f>SUM(R46:R55)</f>
        <v>138398.56</v>
      </c>
      <c r="S57" s="53"/>
      <c r="T57" s="211">
        <f>SUM(T46:T55)</f>
        <v>25009</v>
      </c>
      <c r="U57" s="211">
        <f>SUM(U46:U55)</f>
        <v>982961.92</v>
      </c>
      <c r="V57" s="76"/>
      <c r="W57" s="258">
        <f>SUM(W46:W55)</f>
        <v>25015</v>
      </c>
      <c r="X57" s="258">
        <f>SUM(X46:X55)</f>
        <v>984274.74000000011</v>
      </c>
      <c r="Y57" s="210"/>
      <c r="Z57" s="274">
        <f>SUM(Z46:Z55)</f>
        <v>-6</v>
      </c>
      <c r="AA57" s="274">
        <f>SUM(AA46:AA55)</f>
        <v>-1312.820000000007</v>
      </c>
    </row>
    <row r="58" spans="1:27" ht="9.65" customHeight="1" thickTop="1" x14ac:dyDescent="0.3">
      <c r="A58" s="75"/>
      <c r="B58" s="61"/>
      <c r="C58" s="62"/>
      <c r="D58" s="66"/>
      <c r="E58" s="68"/>
      <c r="F58" s="62"/>
      <c r="G58" s="68"/>
      <c r="H58" s="62"/>
      <c r="I58" s="68"/>
      <c r="J58" s="62"/>
      <c r="K58" s="68"/>
      <c r="L58" s="63"/>
      <c r="M58" s="66"/>
      <c r="N58" s="68"/>
      <c r="O58" s="62"/>
      <c r="P58" s="66"/>
      <c r="Q58" s="68"/>
      <c r="R58" s="62"/>
      <c r="S58" s="66"/>
      <c r="T58" s="61"/>
      <c r="U58" s="386"/>
      <c r="V58" s="48"/>
      <c r="W58" s="74"/>
      <c r="X58" s="64"/>
      <c r="Y58" s="210"/>
      <c r="Z58" s="272"/>
      <c r="AA58" s="273"/>
    </row>
    <row r="59" spans="1:27" x14ac:dyDescent="0.3">
      <c r="A59" s="127">
        <v>45658</v>
      </c>
      <c r="B59" s="82">
        <v>0</v>
      </c>
      <c r="C59" s="206">
        <v>0</v>
      </c>
      <c r="D59" s="60"/>
      <c r="E59" s="207">
        <v>0</v>
      </c>
      <c r="F59" s="208">
        <v>0</v>
      </c>
      <c r="G59" s="207">
        <v>0</v>
      </c>
      <c r="H59" s="208">
        <v>0</v>
      </c>
      <c r="I59" s="207">
        <v>0</v>
      </c>
      <c r="J59" s="208">
        <v>0</v>
      </c>
      <c r="K59" s="205">
        <f t="shared" ref="K59" si="57">SUM(E59+G59+I59)</f>
        <v>0</v>
      </c>
      <c r="L59" s="65">
        <f t="shared" ref="L59" si="58">SUM(F59+H59+J59)</f>
        <v>0</v>
      </c>
      <c r="M59" s="60"/>
      <c r="N59" s="205">
        <v>0</v>
      </c>
      <c r="O59" s="206">
        <v>0</v>
      </c>
      <c r="P59" s="60"/>
      <c r="Q59" s="207">
        <v>0</v>
      </c>
      <c r="R59" s="201">
        <v>0</v>
      </c>
      <c r="S59" s="60"/>
      <c r="T59" s="104">
        <f t="shared" ref="T59" si="59">SUM(B59+K59+N59+Q59)</f>
        <v>0</v>
      </c>
      <c r="U59" s="105">
        <f t="shared" ref="U59" si="60">SUM(C59+L59+O59+R59)</f>
        <v>0</v>
      </c>
      <c r="V59" s="48"/>
      <c r="W59" s="212">
        <v>0</v>
      </c>
      <c r="X59" s="212">
        <v>0</v>
      </c>
      <c r="Y59" s="210"/>
      <c r="Z59" s="268">
        <f t="shared" ref="Z59" si="61">SUM(T59-W59)</f>
        <v>0</v>
      </c>
      <c r="AA59" s="269">
        <f t="shared" ref="AA59" si="62">SUM(U59-X59)</f>
        <v>0</v>
      </c>
    </row>
    <row r="60" spans="1:27" x14ac:dyDescent="0.3">
      <c r="A60" s="127">
        <v>45689</v>
      </c>
      <c r="B60" s="82">
        <v>0</v>
      </c>
      <c r="C60" s="206">
        <v>0</v>
      </c>
      <c r="D60" s="60"/>
      <c r="E60" s="207">
        <v>0</v>
      </c>
      <c r="F60" s="208">
        <v>0</v>
      </c>
      <c r="G60" s="207">
        <v>0</v>
      </c>
      <c r="H60" s="208">
        <v>0</v>
      </c>
      <c r="I60" s="207">
        <v>0</v>
      </c>
      <c r="J60" s="208">
        <v>0</v>
      </c>
      <c r="K60" s="205">
        <f t="shared" ref="K60:K70" si="63">SUM(E60+G60+I60)</f>
        <v>0</v>
      </c>
      <c r="L60" s="65">
        <f t="shared" ref="L60:L70" si="64">SUM(F60+H60+J60)</f>
        <v>0</v>
      </c>
      <c r="M60" s="60"/>
      <c r="N60" s="205">
        <v>0</v>
      </c>
      <c r="O60" s="206">
        <v>0</v>
      </c>
      <c r="P60" s="60"/>
      <c r="Q60" s="207">
        <v>0</v>
      </c>
      <c r="R60" s="201">
        <v>0</v>
      </c>
      <c r="S60" s="60"/>
      <c r="T60" s="104">
        <f t="shared" ref="T60:T70" si="65">SUM(B60+K60+N60+Q60)</f>
        <v>0</v>
      </c>
      <c r="U60" s="105">
        <f t="shared" ref="U60:U70" si="66">SUM(C60+L60+O60+R60)</f>
        <v>0</v>
      </c>
      <c r="V60" s="48"/>
      <c r="W60" s="212">
        <v>0</v>
      </c>
      <c r="X60" s="212">
        <v>0</v>
      </c>
      <c r="Y60" s="210"/>
      <c r="Z60" s="268">
        <f t="shared" ref="Z60:Z70" si="67">SUM(T60-W60)</f>
        <v>0</v>
      </c>
      <c r="AA60" s="269">
        <f t="shared" ref="AA60:AA70" si="68">SUM(U60-X60)</f>
        <v>0</v>
      </c>
    </row>
    <row r="61" spans="1:27" hidden="1" x14ac:dyDescent="0.3">
      <c r="A61" s="127">
        <v>45689</v>
      </c>
      <c r="B61" s="82">
        <v>0</v>
      </c>
      <c r="C61" s="206">
        <v>0</v>
      </c>
      <c r="D61" s="60"/>
      <c r="E61" s="207">
        <v>0</v>
      </c>
      <c r="F61" s="208">
        <v>0</v>
      </c>
      <c r="G61" s="207">
        <v>0</v>
      </c>
      <c r="H61" s="208">
        <v>0</v>
      </c>
      <c r="I61" s="207">
        <v>0</v>
      </c>
      <c r="J61" s="208">
        <v>0</v>
      </c>
      <c r="K61" s="205">
        <f t="shared" si="63"/>
        <v>0</v>
      </c>
      <c r="L61" s="65">
        <f t="shared" si="64"/>
        <v>0</v>
      </c>
      <c r="M61" s="60"/>
      <c r="N61" s="205">
        <v>0</v>
      </c>
      <c r="O61" s="206">
        <v>0</v>
      </c>
      <c r="P61" s="60"/>
      <c r="Q61" s="207">
        <v>0</v>
      </c>
      <c r="R61" s="201">
        <v>0</v>
      </c>
      <c r="S61" s="60"/>
      <c r="T61" s="104">
        <f t="shared" si="65"/>
        <v>0</v>
      </c>
      <c r="U61" s="105">
        <f t="shared" si="66"/>
        <v>0</v>
      </c>
      <c r="V61" s="48"/>
      <c r="W61" s="212">
        <v>0</v>
      </c>
      <c r="X61" s="212">
        <v>0</v>
      </c>
      <c r="Y61" s="210"/>
      <c r="Z61" s="268">
        <f t="shared" si="67"/>
        <v>0</v>
      </c>
      <c r="AA61" s="269">
        <f t="shared" si="68"/>
        <v>0</v>
      </c>
    </row>
    <row r="62" spans="1:27" hidden="1" x14ac:dyDescent="0.3">
      <c r="A62" s="127">
        <v>45717</v>
      </c>
      <c r="B62" s="82">
        <v>0</v>
      </c>
      <c r="C62" s="206">
        <v>0</v>
      </c>
      <c r="D62" s="60"/>
      <c r="E62" s="207">
        <v>0</v>
      </c>
      <c r="F62" s="208">
        <v>0</v>
      </c>
      <c r="G62" s="207">
        <v>0</v>
      </c>
      <c r="H62" s="208">
        <v>0</v>
      </c>
      <c r="I62" s="207">
        <v>0</v>
      </c>
      <c r="J62" s="208">
        <v>0</v>
      </c>
      <c r="K62" s="205">
        <f t="shared" si="63"/>
        <v>0</v>
      </c>
      <c r="L62" s="65">
        <f t="shared" si="64"/>
        <v>0</v>
      </c>
      <c r="M62" s="60"/>
      <c r="N62" s="205">
        <v>0</v>
      </c>
      <c r="O62" s="206">
        <v>0</v>
      </c>
      <c r="P62" s="60"/>
      <c r="Q62" s="207">
        <v>0</v>
      </c>
      <c r="R62" s="201">
        <v>0</v>
      </c>
      <c r="S62" s="60"/>
      <c r="T62" s="104">
        <f t="shared" si="65"/>
        <v>0</v>
      </c>
      <c r="U62" s="105">
        <f t="shared" si="66"/>
        <v>0</v>
      </c>
      <c r="V62" s="48"/>
      <c r="W62" s="212">
        <v>0</v>
      </c>
      <c r="X62" s="212">
        <v>0</v>
      </c>
      <c r="Y62" s="210"/>
      <c r="Z62" s="268">
        <f t="shared" si="67"/>
        <v>0</v>
      </c>
      <c r="AA62" s="269">
        <f t="shared" si="68"/>
        <v>0</v>
      </c>
    </row>
    <row r="63" spans="1:27" hidden="1" x14ac:dyDescent="0.3">
      <c r="A63" s="127">
        <v>45748</v>
      </c>
      <c r="B63" s="82">
        <v>0</v>
      </c>
      <c r="C63" s="206">
        <v>0</v>
      </c>
      <c r="D63" s="60"/>
      <c r="E63" s="207">
        <v>0</v>
      </c>
      <c r="F63" s="208">
        <v>0</v>
      </c>
      <c r="G63" s="207">
        <v>0</v>
      </c>
      <c r="H63" s="208">
        <v>0</v>
      </c>
      <c r="I63" s="207">
        <v>0</v>
      </c>
      <c r="J63" s="208">
        <v>0</v>
      </c>
      <c r="K63" s="205">
        <f t="shared" si="63"/>
        <v>0</v>
      </c>
      <c r="L63" s="65">
        <f t="shared" si="64"/>
        <v>0</v>
      </c>
      <c r="M63" s="60"/>
      <c r="N63" s="205">
        <v>0</v>
      </c>
      <c r="O63" s="206">
        <v>0</v>
      </c>
      <c r="P63" s="60"/>
      <c r="Q63" s="207">
        <v>0</v>
      </c>
      <c r="R63" s="201">
        <v>0</v>
      </c>
      <c r="S63" s="60"/>
      <c r="T63" s="104">
        <f t="shared" si="65"/>
        <v>0</v>
      </c>
      <c r="U63" s="105">
        <f t="shared" si="66"/>
        <v>0</v>
      </c>
      <c r="V63" s="48"/>
      <c r="W63" s="212">
        <v>0</v>
      </c>
      <c r="X63" s="212">
        <v>0</v>
      </c>
      <c r="Y63" s="210"/>
      <c r="Z63" s="268">
        <f t="shared" si="67"/>
        <v>0</v>
      </c>
      <c r="AA63" s="269">
        <f t="shared" si="68"/>
        <v>0</v>
      </c>
    </row>
    <row r="64" spans="1:27" hidden="1" x14ac:dyDescent="0.3">
      <c r="A64" s="127">
        <v>45778</v>
      </c>
      <c r="B64" s="82">
        <v>0</v>
      </c>
      <c r="C64" s="206">
        <v>0</v>
      </c>
      <c r="D64" s="60"/>
      <c r="E64" s="207">
        <v>0</v>
      </c>
      <c r="F64" s="208">
        <v>0</v>
      </c>
      <c r="G64" s="207">
        <v>0</v>
      </c>
      <c r="H64" s="208">
        <v>0</v>
      </c>
      <c r="I64" s="207">
        <v>0</v>
      </c>
      <c r="J64" s="208">
        <v>0</v>
      </c>
      <c r="K64" s="205">
        <f t="shared" si="63"/>
        <v>0</v>
      </c>
      <c r="L64" s="65">
        <f t="shared" si="64"/>
        <v>0</v>
      </c>
      <c r="M64" s="60"/>
      <c r="N64" s="205">
        <v>0</v>
      </c>
      <c r="O64" s="206">
        <v>0</v>
      </c>
      <c r="P64" s="60"/>
      <c r="Q64" s="207">
        <v>0</v>
      </c>
      <c r="R64" s="201">
        <v>0</v>
      </c>
      <c r="S64" s="60"/>
      <c r="T64" s="104">
        <f t="shared" si="65"/>
        <v>0</v>
      </c>
      <c r="U64" s="105">
        <f t="shared" si="66"/>
        <v>0</v>
      </c>
      <c r="V64" s="48"/>
      <c r="W64" s="212">
        <v>0</v>
      </c>
      <c r="X64" s="212">
        <v>0</v>
      </c>
      <c r="Y64" s="210"/>
      <c r="Z64" s="268">
        <f t="shared" si="67"/>
        <v>0</v>
      </c>
      <c r="AA64" s="269">
        <f t="shared" si="68"/>
        <v>0</v>
      </c>
    </row>
    <row r="65" spans="1:29" hidden="1" x14ac:dyDescent="0.3">
      <c r="A65" s="127">
        <v>45809</v>
      </c>
      <c r="B65" s="82">
        <v>0</v>
      </c>
      <c r="C65" s="206">
        <v>0</v>
      </c>
      <c r="D65" s="60"/>
      <c r="E65" s="207">
        <v>0</v>
      </c>
      <c r="F65" s="208">
        <v>0</v>
      </c>
      <c r="G65" s="207">
        <v>0</v>
      </c>
      <c r="H65" s="208">
        <v>0</v>
      </c>
      <c r="I65" s="207">
        <v>0</v>
      </c>
      <c r="J65" s="208">
        <v>0</v>
      </c>
      <c r="K65" s="205">
        <f t="shared" si="63"/>
        <v>0</v>
      </c>
      <c r="L65" s="65">
        <f t="shared" si="64"/>
        <v>0</v>
      </c>
      <c r="M65" s="60"/>
      <c r="N65" s="205">
        <v>0</v>
      </c>
      <c r="O65" s="206">
        <v>0</v>
      </c>
      <c r="P65" s="60"/>
      <c r="Q65" s="207">
        <v>0</v>
      </c>
      <c r="R65" s="201">
        <v>0</v>
      </c>
      <c r="S65" s="60"/>
      <c r="T65" s="104">
        <f t="shared" si="65"/>
        <v>0</v>
      </c>
      <c r="U65" s="105">
        <f t="shared" si="66"/>
        <v>0</v>
      </c>
      <c r="V65" s="48"/>
      <c r="W65" s="212">
        <v>0</v>
      </c>
      <c r="X65" s="212">
        <v>0</v>
      </c>
      <c r="Y65" s="210"/>
      <c r="Z65" s="268">
        <f t="shared" si="67"/>
        <v>0</v>
      </c>
      <c r="AA65" s="269">
        <f t="shared" si="68"/>
        <v>0</v>
      </c>
    </row>
    <row r="66" spans="1:29" hidden="1" x14ac:dyDescent="0.3">
      <c r="A66" s="127">
        <v>45839</v>
      </c>
      <c r="B66" s="82">
        <v>0</v>
      </c>
      <c r="C66" s="206">
        <v>0</v>
      </c>
      <c r="D66" s="60"/>
      <c r="E66" s="207">
        <v>0</v>
      </c>
      <c r="F66" s="208">
        <v>0</v>
      </c>
      <c r="G66" s="207">
        <v>0</v>
      </c>
      <c r="H66" s="208">
        <v>0</v>
      </c>
      <c r="I66" s="207">
        <v>0</v>
      </c>
      <c r="J66" s="208">
        <v>0</v>
      </c>
      <c r="K66" s="205">
        <f t="shared" si="63"/>
        <v>0</v>
      </c>
      <c r="L66" s="65">
        <f t="shared" si="64"/>
        <v>0</v>
      </c>
      <c r="M66" s="60"/>
      <c r="N66" s="205">
        <v>0</v>
      </c>
      <c r="O66" s="206">
        <v>0</v>
      </c>
      <c r="P66" s="60"/>
      <c r="Q66" s="207">
        <v>0</v>
      </c>
      <c r="R66" s="201">
        <v>0</v>
      </c>
      <c r="S66" s="60"/>
      <c r="T66" s="104">
        <f t="shared" si="65"/>
        <v>0</v>
      </c>
      <c r="U66" s="105">
        <f t="shared" si="66"/>
        <v>0</v>
      </c>
      <c r="V66" s="48"/>
      <c r="W66" s="212">
        <v>0</v>
      </c>
      <c r="X66" s="212">
        <v>0</v>
      </c>
      <c r="Y66" s="210"/>
      <c r="Z66" s="268">
        <f t="shared" si="67"/>
        <v>0</v>
      </c>
      <c r="AA66" s="269">
        <f t="shared" si="68"/>
        <v>0</v>
      </c>
    </row>
    <row r="67" spans="1:29" hidden="1" x14ac:dyDescent="0.3">
      <c r="A67" s="127">
        <v>45870</v>
      </c>
      <c r="B67" s="82">
        <v>0</v>
      </c>
      <c r="C67" s="206">
        <v>0</v>
      </c>
      <c r="D67" s="60"/>
      <c r="E67" s="207">
        <v>0</v>
      </c>
      <c r="F67" s="208">
        <v>0</v>
      </c>
      <c r="G67" s="207">
        <v>0</v>
      </c>
      <c r="H67" s="208">
        <v>0</v>
      </c>
      <c r="I67" s="207">
        <v>0</v>
      </c>
      <c r="J67" s="208">
        <v>0</v>
      </c>
      <c r="K67" s="205">
        <f t="shared" si="63"/>
        <v>0</v>
      </c>
      <c r="L67" s="65">
        <f t="shared" si="64"/>
        <v>0</v>
      </c>
      <c r="M67" s="60"/>
      <c r="N67" s="205">
        <v>0</v>
      </c>
      <c r="O67" s="206">
        <v>0</v>
      </c>
      <c r="P67" s="60"/>
      <c r="Q67" s="207">
        <v>0</v>
      </c>
      <c r="R67" s="201">
        <v>0</v>
      </c>
      <c r="S67" s="60"/>
      <c r="T67" s="104">
        <f t="shared" si="65"/>
        <v>0</v>
      </c>
      <c r="U67" s="105">
        <f t="shared" si="66"/>
        <v>0</v>
      </c>
      <c r="V67" s="48"/>
      <c r="W67" s="212">
        <v>0</v>
      </c>
      <c r="X67" s="212">
        <v>0</v>
      </c>
      <c r="Y67" s="210"/>
      <c r="Z67" s="268">
        <f t="shared" si="67"/>
        <v>0</v>
      </c>
      <c r="AA67" s="269">
        <f t="shared" si="68"/>
        <v>0</v>
      </c>
    </row>
    <row r="68" spans="1:29" hidden="1" x14ac:dyDescent="0.3">
      <c r="A68" s="127">
        <v>45901</v>
      </c>
      <c r="B68" s="82">
        <v>0</v>
      </c>
      <c r="C68" s="206">
        <v>0</v>
      </c>
      <c r="D68" s="60"/>
      <c r="E68" s="207">
        <v>0</v>
      </c>
      <c r="F68" s="208">
        <v>0</v>
      </c>
      <c r="G68" s="207">
        <v>0</v>
      </c>
      <c r="H68" s="208">
        <v>0</v>
      </c>
      <c r="I68" s="207">
        <v>0</v>
      </c>
      <c r="J68" s="208">
        <v>0</v>
      </c>
      <c r="K68" s="205">
        <f t="shared" si="63"/>
        <v>0</v>
      </c>
      <c r="L68" s="65">
        <f t="shared" si="64"/>
        <v>0</v>
      </c>
      <c r="M68" s="60"/>
      <c r="N68" s="205">
        <v>0</v>
      </c>
      <c r="O68" s="206">
        <v>0</v>
      </c>
      <c r="P68" s="60"/>
      <c r="Q68" s="207">
        <v>0</v>
      </c>
      <c r="R68" s="201">
        <v>0</v>
      </c>
      <c r="S68" s="60"/>
      <c r="T68" s="104">
        <f t="shared" si="65"/>
        <v>0</v>
      </c>
      <c r="U68" s="105">
        <f t="shared" si="66"/>
        <v>0</v>
      </c>
      <c r="V68" s="48"/>
      <c r="W68" s="212">
        <v>0</v>
      </c>
      <c r="X68" s="212">
        <v>0</v>
      </c>
      <c r="Y68" s="210"/>
      <c r="Z68" s="268">
        <f t="shared" si="67"/>
        <v>0</v>
      </c>
      <c r="AA68" s="269">
        <f t="shared" si="68"/>
        <v>0</v>
      </c>
    </row>
    <row r="69" spans="1:29" hidden="1" x14ac:dyDescent="0.3">
      <c r="A69" s="127">
        <v>45931</v>
      </c>
      <c r="B69" s="82">
        <v>0</v>
      </c>
      <c r="C69" s="206">
        <v>0</v>
      </c>
      <c r="D69" s="60"/>
      <c r="E69" s="207">
        <v>0</v>
      </c>
      <c r="F69" s="208">
        <v>0</v>
      </c>
      <c r="G69" s="207">
        <v>0</v>
      </c>
      <c r="H69" s="208">
        <v>0</v>
      </c>
      <c r="I69" s="207">
        <v>0</v>
      </c>
      <c r="J69" s="208">
        <v>0</v>
      </c>
      <c r="K69" s="205">
        <f t="shared" si="63"/>
        <v>0</v>
      </c>
      <c r="L69" s="65">
        <f t="shared" si="64"/>
        <v>0</v>
      </c>
      <c r="M69" s="60"/>
      <c r="N69" s="205">
        <v>0</v>
      </c>
      <c r="O69" s="206">
        <v>0</v>
      </c>
      <c r="P69" s="60"/>
      <c r="Q69" s="207">
        <v>0</v>
      </c>
      <c r="R69" s="201">
        <v>0</v>
      </c>
      <c r="S69" s="60"/>
      <c r="T69" s="104">
        <f t="shared" si="65"/>
        <v>0</v>
      </c>
      <c r="U69" s="105">
        <f t="shared" si="66"/>
        <v>0</v>
      </c>
      <c r="V69" s="48"/>
      <c r="W69" s="212">
        <v>0</v>
      </c>
      <c r="X69" s="212">
        <v>0</v>
      </c>
      <c r="Y69" s="210"/>
      <c r="Z69" s="268">
        <f t="shared" si="67"/>
        <v>0</v>
      </c>
      <c r="AA69" s="269">
        <f t="shared" si="68"/>
        <v>0</v>
      </c>
    </row>
    <row r="70" spans="1:29" hidden="1" x14ac:dyDescent="0.3">
      <c r="A70" s="127">
        <v>45962</v>
      </c>
      <c r="B70" s="82">
        <v>0</v>
      </c>
      <c r="C70" s="206">
        <v>0</v>
      </c>
      <c r="D70" s="60"/>
      <c r="E70" s="207">
        <v>0</v>
      </c>
      <c r="F70" s="208">
        <v>0</v>
      </c>
      <c r="G70" s="207">
        <v>0</v>
      </c>
      <c r="H70" s="208">
        <v>0</v>
      </c>
      <c r="I70" s="207">
        <v>0</v>
      </c>
      <c r="J70" s="208">
        <v>0</v>
      </c>
      <c r="K70" s="205">
        <f t="shared" si="63"/>
        <v>0</v>
      </c>
      <c r="L70" s="65">
        <f t="shared" si="64"/>
        <v>0</v>
      </c>
      <c r="M70" s="60"/>
      <c r="N70" s="205">
        <v>0</v>
      </c>
      <c r="O70" s="206">
        <v>0</v>
      </c>
      <c r="P70" s="60"/>
      <c r="Q70" s="207">
        <v>0</v>
      </c>
      <c r="R70" s="201">
        <v>0</v>
      </c>
      <c r="S70" s="60"/>
      <c r="T70" s="104">
        <f t="shared" si="65"/>
        <v>0</v>
      </c>
      <c r="U70" s="105">
        <f t="shared" si="66"/>
        <v>0</v>
      </c>
      <c r="V70" s="48"/>
      <c r="W70" s="212">
        <v>0</v>
      </c>
      <c r="X70" s="212">
        <v>0</v>
      </c>
      <c r="Y70" s="210"/>
      <c r="Z70" s="268">
        <f t="shared" si="67"/>
        <v>0</v>
      </c>
      <c r="AA70" s="269">
        <f t="shared" si="68"/>
        <v>0</v>
      </c>
    </row>
    <row r="71" spans="1:29" hidden="1" x14ac:dyDescent="0.3">
      <c r="A71" s="127">
        <v>45992</v>
      </c>
      <c r="B71" s="82">
        <v>0</v>
      </c>
      <c r="C71" s="206">
        <v>0</v>
      </c>
      <c r="D71" s="60"/>
      <c r="E71" s="207">
        <v>0</v>
      </c>
      <c r="F71" s="208">
        <v>0</v>
      </c>
      <c r="G71" s="207">
        <v>0</v>
      </c>
      <c r="H71" s="208">
        <v>0</v>
      </c>
      <c r="I71" s="207">
        <v>0</v>
      </c>
      <c r="J71" s="208">
        <v>0</v>
      </c>
      <c r="K71" s="205">
        <f t="shared" ref="K71" si="69">SUM(E71+G71+I71)</f>
        <v>0</v>
      </c>
      <c r="L71" s="65">
        <f t="shared" ref="L71" si="70">SUM(F71+H71+J71)</f>
        <v>0</v>
      </c>
      <c r="M71" s="60"/>
      <c r="N71" s="205">
        <v>0</v>
      </c>
      <c r="O71" s="206">
        <v>0</v>
      </c>
      <c r="P71" s="60"/>
      <c r="Q71" s="207">
        <v>0</v>
      </c>
      <c r="R71" s="201">
        <v>0</v>
      </c>
      <c r="S71" s="60"/>
      <c r="T71" s="104">
        <f t="shared" ref="T71" si="71">SUM(B71+K71+N71+Q71)</f>
        <v>0</v>
      </c>
      <c r="U71" s="105">
        <f t="shared" ref="U71" si="72">SUM(C71+L71+O71+R71)</f>
        <v>0</v>
      </c>
      <c r="V71" s="48"/>
      <c r="W71" s="212">
        <v>0</v>
      </c>
      <c r="X71" s="212">
        <v>0</v>
      </c>
      <c r="Y71" s="210"/>
      <c r="Z71" s="268">
        <f t="shared" ref="Z71" si="73">SUM(T71-W71)</f>
        <v>0</v>
      </c>
      <c r="AA71" s="269">
        <f t="shared" ref="AA71" si="74">SUM(U71-X71)</f>
        <v>0</v>
      </c>
    </row>
    <row r="72" spans="1:29" ht="5.4" customHeight="1" thickBot="1" x14ac:dyDescent="0.35">
      <c r="A72" s="75"/>
      <c r="B72" s="61"/>
      <c r="C72" s="62"/>
      <c r="D72" s="66"/>
      <c r="E72" s="68"/>
      <c r="F72" s="62"/>
      <c r="G72" s="68"/>
      <c r="H72" s="62"/>
      <c r="I72" s="68"/>
      <c r="J72" s="62"/>
      <c r="K72" s="68"/>
      <c r="L72" s="63"/>
      <c r="M72" s="66"/>
      <c r="N72" s="68"/>
      <c r="O72" s="62"/>
      <c r="P72" s="66"/>
      <c r="Q72" s="68"/>
      <c r="R72" s="389"/>
      <c r="S72" s="66"/>
      <c r="T72" s="61"/>
      <c r="U72" s="63"/>
      <c r="V72" s="48"/>
      <c r="W72" s="74"/>
      <c r="X72" s="64"/>
      <c r="Y72" s="210"/>
      <c r="Z72" s="272"/>
      <c r="AA72" s="273"/>
    </row>
    <row r="73" spans="1:29" ht="15" thickTop="1" thickBot="1" x14ac:dyDescent="0.35">
      <c r="A73" s="78" t="s">
        <v>386</v>
      </c>
      <c r="B73" s="211">
        <f>SUM(B59:B71)</f>
        <v>0</v>
      </c>
      <c r="C73" s="211">
        <f>SUM(C59:C71)</f>
        <v>0</v>
      </c>
      <c r="D73" s="53"/>
      <c r="E73" s="211">
        <f t="shared" ref="E73:L73" si="75">SUM(E59:E71)</f>
        <v>0</v>
      </c>
      <c r="F73" s="211">
        <f t="shared" si="75"/>
        <v>0</v>
      </c>
      <c r="G73" s="211">
        <f t="shared" si="75"/>
        <v>0</v>
      </c>
      <c r="H73" s="211">
        <f t="shared" si="75"/>
        <v>0</v>
      </c>
      <c r="I73" s="211">
        <f t="shared" si="75"/>
        <v>0</v>
      </c>
      <c r="J73" s="211">
        <f t="shared" si="75"/>
        <v>0</v>
      </c>
      <c r="K73" s="211">
        <f t="shared" si="75"/>
        <v>0</v>
      </c>
      <c r="L73" s="211">
        <f t="shared" si="75"/>
        <v>0</v>
      </c>
      <c r="M73" s="53"/>
      <c r="N73" s="211">
        <f t="shared" ref="N73:O73" si="76">SUM(N59:N71)</f>
        <v>0</v>
      </c>
      <c r="O73" s="211">
        <f t="shared" si="76"/>
        <v>0</v>
      </c>
      <c r="P73" s="53"/>
      <c r="Q73" s="211">
        <f t="shared" ref="Q73:R73" si="77">SUM(Q59:Q71)</f>
        <v>0</v>
      </c>
      <c r="R73" s="211">
        <f t="shared" si="77"/>
        <v>0</v>
      </c>
      <c r="S73" s="53"/>
      <c r="T73" s="211">
        <f t="shared" ref="T73:U73" si="78">SUM(T59:T71)</f>
        <v>0</v>
      </c>
      <c r="U73" s="211">
        <f t="shared" si="78"/>
        <v>0</v>
      </c>
      <c r="V73" s="76"/>
      <c r="W73" s="258">
        <f>SUM(W59:W71)</f>
        <v>0</v>
      </c>
      <c r="X73" s="258">
        <f>SUM(X59:X71)</f>
        <v>0</v>
      </c>
      <c r="Y73" s="77"/>
      <c r="Z73" s="342">
        <f>SUM(Z59:Z71)</f>
        <v>0</v>
      </c>
      <c r="AA73" s="342">
        <f>SUM(AA59:AA71)</f>
        <v>0</v>
      </c>
    </row>
    <row r="74" spans="1:29" s="107" customFormat="1" ht="3.65" customHeight="1" thickTop="1" thickBot="1" x14ac:dyDescent="0.4">
      <c r="A74" s="106"/>
      <c r="B74" s="133"/>
      <c r="C74" s="44"/>
      <c r="D74" s="44"/>
      <c r="E74" s="44"/>
      <c r="F74" s="44"/>
      <c r="G74" s="44"/>
      <c r="H74" s="385"/>
      <c r="I74" s="44"/>
      <c r="J74" s="44"/>
      <c r="K74" s="44"/>
      <c r="L74" s="44"/>
      <c r="M74" s="44"/>
      <c r="N74" s="44"/>
      <c r="O74" s="44"/>
      <c r="P74" s="44"/>
      <c r="Q74" s="44"/>
      <c r="R74" s="44"/>
      <c r="S74" s="44"/>
      <c r="T74" s="44"/>
      <c r="U74" s="385"/>
      <c r="V74" s="44"/>
      <c r="W74" s="51"/>
      <c r="X74" s="259"/>
      <c r="Y74" s="260"/>
      <c r="Z74" s="267"/>
      <c r="AA74" s="339"/>
      <c r="AB74" s="132"/>
      <c r="AC74" s="132"/>
    </row>
    <row r="75" spans="1:29" ht="15" thickBot="1" x14ac:dyDescent="0.35">
      <c r="A75" s="295" t="s">
        <v>317</v>
      </c>
      <c r="B75" s="337">
        <f>SUM(B57+B73)</f>
        <v>23280</v>
      </c>
      <c r="C75" s="337">
        <f>SUM(C57+C73)</f>
        <v>209311.33</v>
      </c>
      <c r="D75" s="79"/>
      <c r="E75" s="337">
        <f t="shared" ref="E75:L75" si="79">SUM(E57+E73)</f>
        <v>738</v>
      </c>
      <c r="F75" s="337">
        <f t="shared" si="79"/>
        <v>30281.85</v>
      </c>
      <c r="G75" s="337">
        <f t="shared" si="79"/>
        <v>789</v>
      </c>
      <c r="H75" s="383">
        <f t="shared" si="79"/>
        <v>278844.19</v>
      </c>
      <c r="I75" s="337">
        <f t="shared" si="79"/>
        <v>100</v>
      </c>
      <c r="J75" s="337">
        <f t="shared" si="79"/>
        <v>225858.02</v>
      </c>
      <c r="K75" s="337">
        <f t="shared" si="79"/>
        <v>1627</v>
      </c>
      <c r="L75" s="337">
        <f t="shared" si="79"/>
        <v>534984.06000000006</v>
      </c>
      <c r="M75" s="79"/>
      <c r="N75" s="337">
        <f>SUM(N57+N73)</f>
        <v>12</v>
      </c>
      <c r="O75" s="337">
        <f>SUM(O57+O73)</f>
        <v>100267.97</v>
      </c>
      <c r="P75" s="79"/>
      <c r="Q75" s="337">
        <f>SUM(Q57+Q73)</f>
        <v>90</v>
      </c>
      <c r="R75" s="337">
        <f>SUM(R57+R73)</f>
        <v>138398.56</v>
      </c>
      <c r="S75" s="79"/>
      <c r="T75" s="337">
        <f>SUM(T57+T73)</f>
        <v>25009</v>
      </c>
      <c r="U75" s="337">
        <f>SUM(U57+U73)</f>
        <v>982961.92</v>
      </c>
      <c r="V75" s="80"/>
      <c r="W75" s="261">
        <f>SUM(W57+W73)</f>
        <v>25015</v>
      </c>
      <c r="X75" s="261">
        <f>SUM(X57+X73)</f>
        <v>984274.74000000011</v>
      </c>
      <c r="Y75" s="81"/>
      <c r="Z75" s="341">
        <f>SUM(Z57+Z73)</f>
        <v>-6</v>
      </c>
      <c r="AA75" s="341">
        <f>SUM(AA57+AA73)</f>
        <v>-1312.820000000007</v>
      </c>
    </row>
    <row r="76" spans="1:29" ht="9.65" customHeight="1" x14ac:dyDescent="0.3">
      <c r="A76" s="75"/>
      <c r="B76" s="61"/>
      <c r="C76" s="62"/>
      <c r="D76" s="66"/>
      <c r="E76" s="68"/>
      <c r="F76" s="62"/>
      <c r="G76" s="68"/>
      <c r="H76" s="62"/>
      <c r="I76" s="68"/>
      <c r="J76" s="62"/>
      <c r="K76" s="68"/>
      <c r="L76" s="63"/>
      <c r="M76" s="66"/>
      <c r="N76" s="68"/>
      <c r="O76" s="62"/>
      <c r="P76" s="66"/>
      <c r="Q76" s="68"/>
      <c r="R76" s="62"/>
      <c r="S76" s="66"/>
      <c r="T76" s="61"/>
      <c r="U76" s="63"/>
      <c r="V76" s="48"/>
      <c r="W76" s="74"/>
      <c r="X76" s="64"/>
      <c r="Y76" s="210"/>
      <c r="Z76" s="272"/>
      <c r="AA76" s="273"/>
    </row>
    <row r="77" spans="1:29" ht="13.75" customHeight="1" x14ac:dyDescent="0.3">
      <c r="A77" s="285" t="s">
        <v>323</v>
      </c>
      <c r="B77" s="49"/>
      <c r="C77" s="122"/>
      <c r="D77" s="49"/>
      <c r="E77" s="428"/>
      <c r="F77" s="428"/>
      <c r="G77" s="426"/>
      <c r="H77" s="425"/>
      <c r="I77" s="426"/>
      <c r="J77" s="425"/>
      <c r="K77" s="122"/>
      <c r="L77" s="427"/>
      <c r="M77" s="44"/>
      <c r="N77" s="429"/>
      <c r="O77" s="430"/>
      <c r="P77" s="44"/>
      <c r="Q77" s="517" t="s">
        <v>374</v>
      </c>
      <c r="R77" s="518"/>
      <c r="S77" s="7"/>
      <c r="T77" s="44"/>
      <c r="U77" s="44"/>
      <c r="V77" s="48"/>
      <c r="W77" s="51"/>
      <c r="X77" s="51"/>
      <c r="Y77" s="210"/>
      <c r="Z77" s="267"/>
      <c r="AA77" s="267"/>
    </row>
    <row r="78" spans="1:29" ht="14" x14ac:dyDescent="0.3">
      <c r="A78" s="294" t="s">
        <v>74</v>
      </c>
      <c r="B78" s="49"/>
      <c r="C78" s="122"/>
      <c r="D78" s="49"/>
      <c r="E78" s="49"/>
      <c r="F78" s="49"/>
      <c r="G78" s="427"/>
      <c r="H78" s="427"/>
      <c r="I78" s="427"/>
      <c r="J78" s="427"/>
      <c r="K78" s="49"/>
      <c r="L78" s="49"/>
      <c r="M78" s="44"/>
      <c r="N78" s="44"/>
      <c r="O78" s="44"/>
      <c r="P78" s="44"/>
      <c r="Q78" s="519"/>
      <c r="R78" s="520"/>
      <c r="S78" s="7"/>
      <c r="T78" s="44"/>
      <c r="U78" s="44"/>
      <c r="V78" s="48"/>
      <c r="W78" s="51"/>
      <c r="X78" s="51"/>
      <c r="Y78" s="210"/>
      <c r="Z78" s="267"/>
      <c r="AA78" s="267"/>
    </row>
    <row r="79" spans="1:29" x14ac:dyDescent="0.3">
      <c r="A79" s="90">
        <v>2019</v>
      </c>
      <c r="B79" s="82">
        <f>'Annual Capacity'!D56</f>
        <v>2</v>
      </c>
      <c r="C79" s="82">
        <f>'Annual Capacity'!E56</f>
        <v>15.11</v>
      </c>
      <c r="D79" s="60"/>
      <c r="E79" s="201">
        <f>'Annual Capacity'!G56</f>
        <v>0</v>
      </c>
      <c r="F79" s="201">
        <f>'Annual Capacity'!H56</f>
        <v>0</v>
      </c>
      <c r="G79" s="201">
        <f>'Annual Capacity'!I56</f>
        <v>0</v>
      </c>
      <c r="H79" s="201">
        <f>'Annual Capacity'!J56</f>
        <v>0</v>
      </c>
      <c r="I79" s="201">
        <f>'Annual Capacity'!K56</f>
        <v>0</v>
      </c>
      <c r="J79" s="201">
        <f>'Annual Capacity'!L56</f>
        <v>0</v>
      </c>
      <c r="K79" s="205">
        <f t="shared" ref="K79:L81" si="80">SUM(E79+G79+I79)</f>
        <v>0</v>
      </c>
      <c r="L79" s="65">
        <f t="shared" si="80"/>
        <v>0</v>
      </c>
      <c r="M79" s="60"/>
      <c r="N79" s="82">
        <f>'Annual Capacity'!P56</f>
        <v>0</v>
      </c>
      <c r="O79" s="82">
        <f>'Annual Capacity'!Q56</f>
        <v>0</v>
      </c>
      <c r="P79" s="60"/>
      <c r="Q79" s="201">
        <f>'Annual Capacity'!S56</f>
        <v>0</v>
      </c>
      <c r="R79" s="201">
        <f>'Annual Capacity'!T56</f>
        <v>0</v>
      </c>
      <c r="S79" s="60"/>
      <c r="T79" s="104">
        <f t="shared" ref="T79:U81" si="81">SUM(B79+K79+N79+Q79)</f>
        <v>2</v>
      </c>
      <c r="U79" s="105">
        <f t="shared" si="81"/>
        <v>15.11</v>
      </c>
      <c r="V79" s="48"/>
      <c r="W79" s="212">
        <v>2</v>
      </c>
      <c r="X79" s="212">
        <v>15.11</v>
      </c>
      <c r="Y79" s="210"/>
      <c r="Z79" s="268">
        <f t="shared" ref="Z79:AA82" si="82">SUM(T79-W79)</f>
        <v>0</v>
      </c>
      <c r="AA79" s="269">
        <f t="shared" si="82"/>
        <v>0</v>
      </c>
    </row>
    <row r="80" spans="1:29" x14ac:dyDescent="0.3">
      <c r="A80" s="90">
        <v>2020</v>
      </c>
      <c r="B80" s="82">
        <f>'Annual Capacity'!D57</f>
        <v>24</v>
      </c>
      <c r="C80" s="82">
        <f>'Annual Capacity'!E57</f>
        <v>183.23</v>
      </c>
      <c r="D80" s="60"/>
      <c r="E80" s="201">
        <f>'Annual Capacity'!G57</f>
        <v>0</v>
      </c>
      <c r="F80" s="201">
        <f>'Annual Capacity'!H57</f>
        <v>0</v>
      </c>
      <c r="G80" s="201">
        <f>'Annual Capacity'!I57</f>
        <v>0</v>
      </c>
      <c r="H80" s="201">
        <f>'Annual Capacity'!J57</f>
        <v>0</v>
      </c>
      <c r="I80" s="201">
        <f>'Annual Capacity'!K57</f>
        <v>0</v>
      </c>
      <c r="J80" s="201">
        <f>'Annual Capacity'!L57</f>
        <v>0</v>
      </c>
      <c r="K80" s="205">
        <f t="shared" si="80"/>
        <v>0</v>
      </c>
      <c r="L80" s="65">
        <f t="shared" si="80"/>
        <v>0</v>
      </c>
      <c r="M80" s="60"/>
      <c r="N80" s="82">
        <f>'Annual Capacity'!P57</f>
        <v>0</v>
      </c>
      <c r="O80" s="82">
        <f>'Annual Capacity'!Q57</f>
        <v>0</v>
      </c>
      <c r="P80" s="60"/>
      <c r="Q80" s="201">
        <f>'Annual Capacity'!S57</f>
        <v>0</v>
      </c>
      <c r="R80" s="201">
        <f>'Annual Capacity'!T57</f>
        <v>0</v>
      </c>
      <c r="S80" s="60"/>
      <c r="T80" s="104">
        <f t="shared" si="81"/>
        <v>24</v>
      </c>
      <c r="U80" s="105">
        <f t="shared" si="81"/>
        <v>183.23</v>
      </c>
      <c r="V80" s="48"/>
      <c r="W80" s="212">
        <v>24</v>
      </c>
      <c r="X80" s="212">
        <v>183.23</v>
      </c>
      <c r="Y80" s="210"/>
      <c r="Z80" s="268">
        <f t="shared" si="82"/>
        <v>0</v>
      </c>
      <c r="AA80" s="269">
        <f t="shared" si="82"/>
        <v>0</v>
      </c>
    </row>
    <row r="81" spans="1:29" x14ac:dyDescent="0.3">
      <c r="A81" s="90">
        <v>2021</v>
      </c>
      <c r="B81" s="82">
        <f>'Annual Capacity'!D58</f>
        <v>783</v>
      </c>
      <c r="C81" s="82">
        <f>'Annual Capacity'!E58</f>
        <v>7266.4</v>
      </c>
      <c r="D81" s="60"/>
      <c r="E81" s="201">
        <f>'Annual Capacity'!G58</f>
        <v>5</v>
      </c>
      <c r="F81" s="201">
        <f>'Annual Capacity'!H58</f>
        <v>220.35</v>
      </c>
      <c r="G81" s="201">
        <f>'Annual Capacity'!I58</f>
        <v>3</v>
      </c>
      <c r="H81" s="201">
        <f>'Annual Capacity'!J58</f>
        <v>440.95</v>
      </c>
      <c r="I81" s="201">
        <f>'Annual Capacity'!K58</f>
        <v>0</v>
      </c>
      <c r="J81" s="201">
        <f>'Annual Capacity'!L58</f>
        <v>0</v>
      </c>
      <c r="K81" s="205">
        <f t="shared" si="80"/>
        <v>8</v>
      </c>
      <c r="L81" s="65">
        <f t="shared" si="80"/>
        <v>661.3</v>
      </c>
      <c r="M81" s="60"/>
      <c r="N81" s="82">
        <f>'Annual Capacity'!P58</f>
        <v>0</v>
      </c>
      <c r="O81" s="82">
        <f>'Annual Capacity'!Q58</f>
        <v>0</v>
      </c>
      <c r="P81" s="60"/>
      <c r="Q81" s="201">
        <f>'Annual Capacity'!S58</f>
        <v>0</v>
      </c>
      <c r="R81" s="201">
        <f>'Annual Capacity'!T58</f>
        <v>0</v>
      </c>
      <c r="S81" s="60"/>
      <c r="T81" s="104">
        <f t="shared" si="81"/>
        <v>791</v>
      </c>
      <c r="U81" s="105">
        <f t="shared" si="81"/>
        <v>7927.7</v>
      </c>
      <c r="V81" s="48"/>
      <c r="W81" s="212">
        <v>785</v>
      </c>
      <c r="X81" s="212">
        <v>7880.85</v>
      </c>
      <c r="Y81" s="210"/>
      <c r="Z81" s="268">
        <f t="shared" si="82"/>
        <v>6</v>
      </c>
      <c r="AA81" s="269">
        <f t="shared" si="82"/>
        <v>46.849999999999454</v>
      </c>
    </row>
    <row r="82" spans="1:29" x14ac:dyDescent="0.3">
      <c r="A82" s="90">
        <v>2022</v>
      </c>
      <c r="B82" s="82">
        <f>'Annual Capacity'!D59</f>
        <v>16263</v>
      </c>
      <c r="C82" s="82">
        <f>'Annual Capacity'!E59</f>
        <v>145686.68</v>
      </c>
      <c r="D82" s="60"/>
      <c r="E82" s="201">
        <f>'Annual Capacity'!G59</f>
        <v>97</v>
      </c>
      <c r="F82" s="201">
        <f>'Annual Capacity'!H59</f>
        <v>3129.82</v>
      </c>
      <c r="G82" s="201">
        <f>'Annual Capacity'!I59</f>
        <v>48</v>
      </c>
      <c r="H82" s="201">
        <f>'Annual Capacity'!J59</f>
        <v>14924.12</v>
      </c>
      <c r="I82" s="201">
        <f>'Annual Capacity'!K59</f>
        <v>7</v>
      </c>
      <c r="J82" s="201">
        <f>'Annual Capacity'!L59</f>
        <v>9775.33</v>
      </c>
      <c r="K82" s="205">
        <f t="shared" ref="K82" si="83">SUM(E82+G82+I82)</f>
        <v>152</v>
      </c>
      <c r="L82" s="82">
        <f t="shared" ref="L82" si="84">SUM(F82+H82+J82)</f>
        <v>27829.270000000004</v>
      </c>
      <c r="M82" s="60"/>
      <c r="N82" s="82">
        <f>'Annual Capacity'!P59</f>
        <v>0</v>
      </c>
      <c r="O82" s="82">
        <f>'Annual Capacity'!Q59</f>
        <v>0</v>
      </c>
      <c r="P82" s="60"/>
      <c r="Q82" s="201">
        <f>'Annual Capacity'!S59</f>
        <v>0</v>
      </c>
      <c r="R82" s="201">
        <f>'Annual Capacity'!T59</f>
        <v>0</v>
      </c>
      <c r="S82" s="60"/>
      <c r="T82" s="104">
        <f t="shared" ref="T82" si="85">SUM(B82+K82+N82+Q82)</f>
        <v>16415</v>
      </c>
      <c r="U82" s="104">
        <f t="shared" ref="U82" si="86">SUM(C82+L82+O82+R82)</f>
        <v>173515.95</v>
      </c>
      <c r="V82" s="48"/>
      <c r="W82" s="212">
        <v>16411</v>
      </c>
      <c r="X82" s="212">
        <v>173092.74</v>
      </c>
      <c r="Y82" s="210"/>
      <c r="Z82" s="268">
        <f t="shared" si="82"/>
        <v>4</v>
      </c>
      <c r="AA82" s="269">
        <f t="shared" si="82"/>
        <v>423.21000000002095</v>
      </c>
    </row>
    <row r="83" spans="1:29" x14ac:dyDescent="0.3">
      <c r="A83" s="90">
        <v>2023</v>
      </c>
      <c r="B83" s="82">
        <f>'Annual Capacity'!D60</f>
        <v>22356</v>
      </c>
      <c r="C83" s="82">
        <f>'Annual Capacity'!E60</f>
        <v>197803.78</v>
      </c>
      <c r="D83" s="60"/>
      <c r="E83" s="201">
        <f>'Annual Capacity'!G60</f>
        <v>265</v>
      </c>
      <c r="F83" s="201">
        <f>'Annual Capacity'!H60</f>
        <v>8850.9500000000007</v>
      </c>
      <c r="G83" s="201">
        <f>'Annual Capacity'!I60</f>
        <v>130</v>
      </c>
      <c r="H83" s="201">
        <f>'Annual Capacity'!J60</f>
        <v>44573.94</v>
      </c>
      <c r="I83" s="201">
        <f>'Annual Capacity'!K60</f>
        <v>19</v>
      </c>
      <c r="J83" s="201">
        <f>'Annual Capacity'!L60</f>
        <v>33540.68</v>
      </c>
      <c r="K83" s="205">
        <f t="shared" ref="K83:K84" si="87">SUM(E83+G83+I83)</f>
        <v>414</v>
      </c>
      <c r="L83" s="82">
        <f t="shared" ref="L83:L84" si="88">SUM(F83+H83+J83)</f>
        <v>86965.57</v>
      </c>
      <c r="M83" s="60"/>
      <c r="N83" s="82">
        <f>'Annual Capacity'!P60</f>
        <v>0</v>
      </c>
      <c r="O83" s="82">
        <f>'Annual Capacity'!Q60</f>
        <v>0</v>
      </c>
      <c r="P83" s="60"/>
      <c r="Q83" s="201">
        <f>'Annual Capacity'!S60</f>
        <v>16</v>
      </c>
      <c r="R83" s="201">
        <f>'Annual Capacity'!T60</f>
        <v>15981.4</v>
      </c>
      <c r="S83" s="60"/>
      <c r="T83" s="104">
        <f t="shared" ref="T83:T84" si="89">SUM(B83+K83+N83+Q83)</f>
        <v>22786</v>
      </c>
      <c r="U83" s="104">
        <f t="shared" ref="U83:U84" si="90">SUM(C83+L83+O83+R83)</f>
        <v>300750.75</v>
      </c>
      <c r="V83" s="48"/>
      <c r="W83" s="212">
        <v>22781</v>
      </c>
      <c r="X83" s="212">
        <v>301212.82000000007</v>
      </c>
      <c r="Y83" s="210"/>
      <c r="Z83" s="268">
        <f t="shared" ref="Z83:Z84" si="91">SUM(T83-W83)</f>
        <v>5</v>
      </c>
      <c r="AA83" s="269">
        <f t="shared" ref="AA83:AA84" si="92">SUM(U83-X83)</f>
        <v>-462.07000000006519</v>
      </c>
    </row>
    <row r="84" spans="1:29" x14ac:dyDescent="0.3">
      <c r="A84" s="90">
        <v>2024</v>
      </c>
      <c r="B84" s="82">
        <f>'Annual Capacity'!D61</f>
        <v>17389</v>
      </c>
      <c r="C84" s="82">
        <f>'Annual Capacity'!E61</f>
        <v>149737.82</v>
      </c>
      <c r="D84" s="60"/>
      <c r="E84" s="201">
        <f>'Annual Capacity'!G61</f>
        <v>187</v>
      </c>
      <c r="F84" s="201">
        <f>'Annual Capacity'!H61</f>
        <v>7103.02</v>
      </c>
      <c r="G84" s="201">
        <f>'Annual Capacity'!I61</f>
        <v>143</v>
      </c>
      <c r="H84" s="201">
        <f>'Annual Capacity'!J61</f>
        <v>41915.03</v>
      </c>
      <c r="I84" s="201">
        <f>'Annual Capacity'!K61</f>
        <v>22</v>
      </c>
      <c r="J84" s="201">
        <f>'Annual Capacity'!L61</f>
        <v>38306.94</v>
      </c>
      <c r="K84" s="205">
        <f t="shared" si="87"/>
        <v>352</v>
      </c>
      <c r="L84" s="82">
        <f t="shared" si="88"/>
        <v>87324.99</v>
      </c>
      <c r="M84" s="60"/>
      <c r="N84" s="82">
        <f>'Annual Capacity'!P61</f>
        <v>0</v>
      </c>
      <c r="O84" s="82">
        <f>'Annual Capacity'!Q61</f>
        <v>0</v>
      </c>
      <c r="P84" s="60"/>
      <c r="Q84" s="201">
        <f>'Annual Capacity'!S61</f>
        <v>8</v>
      </c>
      <c r="R84" s="201">
        <f>'Annual Capacity'!T61</f>
        <v>22007.88</v>
      </c>
      <c r="S84" s="60"/>
      <c r="T84" s="104">
        <f t="shared" si="89"/>
        <v>17749</v>
      </c>
      <c r="U84" s="104">
        <f t="shared" si="90"/>
        <v>259070.69</v>
      </c>
      <c r="V84" s="48"/>
      <c r="W84" s="212">
        <v>17327</v>
      </c>
      <c r="X84" s="212">
        <v>248114.80999999997</v>
      </c>
      <c r="Y84" s="210"/>
      <c r="Z84" s="268">
        <f t="shared" si="91"/>
        <v>422</v>
      </c>
      <c r="AA84" s="269">
        <f t="shared" si="92"/>
        <v>10955.880000000034</v>
      </c>
    </row>
    <row r="85" spans="1:29" ht="5.4" customHeight="1" thickBot="1" x14ac:dyDescent="0.35">
      <c r="A85" s="75"/>
      <c r="B85" s="61"/>
      <c r="C85" s="62"/>
      <c r="D85" s="66"/>
      <c r="E85" s="68"/>
      <c r="F85" s="62"/>
      <c r="G85" s="68"/>
      <c r="H85" s="62"/>
      <c r="I85" s="68"/>
      <c r="J85" s="62"/>
      <c r="K85" s="68"/>
      <c r="L85" s="63"/>
      <c r="M85" s="66"/>
      <c r="N85" s="68"/>
      <c r="O85" s="62"/>
      <c r="P85" s="66"/>
      <c r="Q85" s="68"/>
      <c r="R85" s="62"/>
      <c r="S85" s="66"/>
      <c r="T85" s="61"/>
      <c r="U85" s="63"/>
      <c r="V85" s="48"/>
      <c r="W85" s="74"/>
      <c r="X85" s="64"/>
      <c r="Y85" s="210"/>
      <c r="Z85" s="272"/>
      <c r="AA85" s="273"/>
    </row>
    <row r="86" spans="1:29" s="35" customFormat="1" ht="15" thickTop="1" thickBot="1" x14ac:dyDescent="0.35">
      <c r="A86" s="78" t="s">
        <v>389</v>
      </c>
      <c r="B86" s="211">
        <f>SUM(B79:B84)</f>
        <v>56817</v>
      </c>
      <c r="C86" s="211">
        <f>SUM(C79:C84)</f>
        <v>500693.01999999996</v>
      </c>
      <c r="D86" s="53"/>
      <c r="E86" s="211">
        <f t="shared" ref="E86:L86" si="93">SUM(E79:E84)</f>
        <v>554</v>
      </c>
      <c r="F86" s="211">
        <f t="shared" si="93"/>
        <v>19304.14</v>
      </c>
      <c r="G86" s="211">
        <f t="shared" si="93"/>
        <v>324</v>
      </c>
      <c r="H86" s="211">
        <f t="shared" si="93"/>
        <v>101854.04000000001</v>
      </c>
      <c r="I86" s="211">
        <f t="shared" si="93"/>
        <v>48</v>
      </c>
      <c r="J86" s="211">
        <f t="shared" si="93"/>
        <v>81622.950000000012</v>
      </c>
      <c r="K86" s="211">
        <f t="shared" si="93"/>
        <v>926</v>
      </c>
      <c r="L86" s="211">
        <f t="shared" si="93"/>
        <v>202781.13</v>
      </c>
      <c r="M86" s="53"/>
      <c r="N86" s="211">
        <f t="shared" ref="N86:O86" si="94">SUM(N79:N84)</f>
        <v>0</v>
      </c>
      <c r="O86" s="211">
        <f t="shared" si="94"/>
        <v>0</v>
      </c>
      <c r="P86" s="53"/>
      <c r="Q86" s="211">
        <f t="shared" ref="Q86:R86" si="95">SUM(Q79:Q84)</f>
        <v>24</v>
      </c>
      <c r="R86" s="211">
        <f t="shared" si="95"/>
        <v>37989.279999999999</v>
      </c>
      <c r="S86" s="53"/>
      <c r="T86" s="211">
        <f t="shared" ref="T86:U86" si="96">SUM(T79:T84)</f>
        <v>57767</v>
      </c>
      <c r="U86" s="211">
        <f t="shared" si="96"/>
        <v>741463.42999999993</v>
      </c>
      <c r="V86" s="76"/>
      <c r="W86" s="258">
        <f>SUM(W79:W84)</f>
        <v>57330</v>
      </c>
      <c r="X86" s="258">
        <f>SUM(X79:X84)</f>
        <v>730499.56</v>
      </c>
      <c r="Y86" s="77"/>
      <c r="Z86" s="274">
        <f>SUM(Z79:Z84)</f>
        <v>437</v>
      </c>
      <c r="AA86" s="274">
        <f>SUM(AA79:AA84)</f>
        <v>10963.869999999988</v>
      </c>
    </row>
    <row r="87" spans="1:29" ht="9.65" customHeight="1" thickTop="1" x14ac:dyDescent="0.3">
      <c r="A87" s="75"/>
      <c r="B87" s="61"/>
      <c r="C87" s="62"/>
      <c r="D87" s="66"/>
      <c r="E87" s="68"/>
      <c r="F87" s="62"/>
      <c r="G87" s="68"/>
      <c r="H87" s="62"/>
      <c r="I87" s="68"/>
      <c r="J87" s="62"/>
      <c r="K87" s="68"/>
      <c r="L87" s="63"/>
      <c r="M87" s="66"/>
      <c r="N87" s="68"/>
      <c r="O87" s="62"/>
      <c r="P87" s="66"/>
      <c r="Q87" s="68"/>
      <c r="R87" s="62"/>
      <c r="S87" s="66"/>
      <c r="T87" s="61"/>
      <c r="U87" s="63"/>
      <c r="V87" s="48"/>
      <c r="W87" s="74"/>
      <c r="X87" s="64"/>
      <c r="Y87" s="210"/>
      <c r="Z87" s="272"/>
      <c r="AA87" s="273"/>
    </row>
    <row r="88" spans="1:29" x14ac:dyDescent="0.3">
      <c r="A88" s="127">
        <v>45658</v>
      </c>
      <c r="B88" s="82">
        <v>1317</v>
      </c>
      <c r="C88" s="206">
        <v>11674.96</v>
      </c>
      <c r="D88" s="60"/>
      <c r="E88" s="207">
        <v>16</v>
      </c>
      <c r="F88" s="208">
        <v>677.08</v>
      </c>
      <c r="G88" s="207">
        <v>8</v>
      </c>
      <c r="H88" s="208">
        <v>3577.35</v>
      </c>
      <c r="I88" s="207">
        <v>0</v>
      </c>
      <c r="J88" s="208">
        <v>0</v>
      </c>
      <c r="K88" s="205">
        <f t="shared" ref="K88" si="97">SUM(E88+G88+I88)</f>
        <v>24</v>
      </c>
      <c r="L88" s="65">
        <f t="shared" ref="L88" si="98">SUM(F88+H88+J88)</f>
        <v>4254.43</v>
      </c>
      <c r="M88" s="60"/>
      <c r="N88" s="205">
        <v>0</v>
      </c>
      <c r="O88" s="206">
        <v>0</v>
      </c>
      <c r="P88" s="60"/>
      <c r="Q88" s="207">
        <v>0</v>
      </c>
      <c r="R88" s="207">
        <v>0</v>
      </c>
      <c r="S88" s="60"/>
      <c r="T88" s="104">
        <f t="shared" ref="T88" si="99">SUM(B88+K88+N88+Q88)</f>
        <v>1341</v>
      </c>
      <c r="U88" s="105">
        <f t="shared" ref="U88" si="100">SUM(C88+L88+O88+R88)</f>
        <v>15929.39</v>
      </c>
      <c r="V88" s="48"/>
      <c r="W88" s="212">
        <v>704</v>
      </c>
      <c r="X88" s="212">
        <v>7382.9800000000005</v>
      </c>
      <c r="Y88" s="210"/>
      <c r="Z88" s="268">
        <f t="shared" ref="Z88" si="101">SUM(T88-W88)</f>
        <v>637</v>
      </c>
      <c r="AA88" s="269">
        <f t="shared" ref="AA88" si="102">SUM(U88-X88)</f>
        <v>8546.41</v>
      </c>
    </row>
    <row r="89" spans="1:29" x14ac:dyDescent="0.3">
      <c r="A89" s="127">
        <v>45689</v>
      </c>
      <c r="B89" s="82">
        <v>701</v>
      </c>
      <c r="C89" s="206">
        <v>6419.04</v>
      </c>
      <c r="D89" s="60"/>
      <c r="E89" s="207">
        <v>2</v>
      </c>
      <c r="F89" s="208">
        <v>21.46</v>
      </c>
      <c r="G89" s="207">
        <v>2</v>
      </c>
      <c r="H89" s="208">
        <v>643.04999999999995</v>
      </c>
      <c r="I89" s="207">
        <v>0</v>
      </c>
      <c r="J89" s="208">
        <v>0</v>
      </c>
      <c r="K89" s="205">
        <f t="shared" ref="K89" si="103">SUM(E89+G89+I89)</f>
        <v>4</v>
      </c>
      <c r="L89" s="65">
        <f t="shared" ref="L89" si="104">SUM(F89+H89+J89)</f>
        <v>664.51</v>
      </c>
      <c r="M89" s="60"/>
      <c r="N89" s="205">
        <v>0</v>
      </c>
      <c r="O89" s="206">
        <v>0</v>
      </c>
      <c r="P89" s="60"/>
      <c r="Q89" s="207">
        <v>0</v>
      </c>
      <c r="R89" s="207">
        <v>0</v>
      </c>
      <c r="S89" s="60"/>
      <c r="T89" s="104">
        <f t="shared" ref="T89" si="105">SUM(B89+K89+N89+Q89)</f>
        <v>705</v>
      </c>
      <c r="U89" s="105">
        <f t="shared" ref="U89" si="106">SUM(C89+L89+O89+R89)</f>
        <v>7083.55</v>
      </c>
      <c r="V89" s="48"/>
      <c r="W89" s="212">
        <v>0</v>
      </c>
      <c r="X89" s="212">
        <v>0</v>
      </c>
      <c r="Y89" s="210"/>
      <c r="Z89" s="268">
        <f t="shared" ref="Z89:Z99" si="107">SUM(T89-W89)</f>
        <v>705</v>
      </c>
      <c r="AA89" s="269">
        <f t="shared" ref="AA89:AA99" si="108">SUM(U89-X89)</f>
        <v>7083.55</v>
      </c>
    </row>
    <row r="90" spans="1:29" hidden="1" x14ac:dyDescent="0.3">
      <c r="A90" s="127">
        <v>45689</v>
      </c>
      <c r="B90" s="82">
        <v>0</v>
      </c>
      <c r="C90" s="206">
        <v>0</v>
      </c>
      <c r="D90" s="60"/>
      <c r="E90" s="207">
        <v>0</v>
      </c>
      <c r="F90" s="208">
        <v>0</v>
      </c>
      <c r="G90" s="207">
        <v>0</v>
      </c>
      <c r="H90" s="208">
        <v>0</v>
      </c>
      <c r="I90" s="207">
        <v>0</v>
      </c>
      <c r="J90" s="208">
        <v>0</v>
      </c>
      <c r="K90" s="205">
        <f t="shared" ref="K90:K100" si="109">SUM(E90+G90+I90)</f>
        <v>0</v>
      </c>
      <c r="L90" s="65">
        <f t="shared" ref="L90:L100" si="110">SUM(F90+H90+J90)</f>
        <v>0</v>
      </c>
      <c r="M90" s="60"/>
      <c r="N90" s="205">
        <v>0</v>
      </c>
      <c r="O90" s="206">
        <v>0</v>
      </c>
      <c r="P90" s="60"/>
      <c r="Q90" s="207">
        <v>0</v>
      </c>
      <c r="R90" s="207">
        <v>0</v>
      </c>
      <c r="S90" s="60"/>
      <c r="T90" s="104">
        <f t="shared" ref="T90:T100" si="111">SUM(B90+K90+N90+Q90)</f>
        <v>0</v>
      </c>
      <c r="U90" s="105">
        <f t="shared" ref="U90:U100" si="112">SUM(C90+L90+O90+R90)</f>
        <v>0</v>
      </c>
      <c r="V90" s="48"/>
      <c r="W90" s="212">
        <v>0</v>
      </c>
      <c r="X90" s="212">
        <v>0</v>
      </c>
      <c r="Y90" s="210"/>
      <c r="Z90" s="268">
        <f t="shared" si="107"/>
        <v>0</v>
      </c>
      <c r="AA90" s="269">
        <f t="shared" si="108"/>
        <v>0</v>
      </c>
    </row>
    <row r="91" spans="1:29" hidden="1" x14ac:dyDescent="0.3">
      <c r="A91" s="127">
        <v>45717</v>
      </c>
      <c r="B91" s="82">
        <v>0</v>
      </c>
      <c r="C91" s="206">
        <v>0</v>
      </c>
      <c r="D91" s="60"/>
      <c r="E91" s="207">
        <v>0</v>
      </c>
      <c r="F91" s="208">
        <v>0</v>
      </c>
      <c r="G91" s="207">
        <v>0</v>
      </c>
      <c r="H91" s="208">
        <v>0</v>
      </c>
      <c r="I91" s="207">
        <v>0</v>
      </c>
      <c r="J91" s="208">
        <v>0</v>
      </c>
      <c r="K91" s="205">
        <f t="shared" si="109"/>
        <v>0</v>
      </c>
      <c r="L91" s="65">
        <f t="shared" si="110"/>
        <v>0</v>
      </c>
      <c r="M91" s="60"/>
      <c r="N91" s="205">
        <v>0</v>
      </c>
      <c r="O91" s="206">
        <v>0</v>
      </c>
      <c r="P91" s="60"/>
      <c r="Q91" s="207">
        <v>0</v>
      </c>
      <c r="R91" s="207">
        <v>0</v>
      </c>
      <c r="S91" s="60"/>
      <c r="T91" s="104">
        <f t="shared" si="111"/>
        <v>0</v>
      </c>
      <c r="U91" s="105">
        <f t="shared" si="112"/>
        <v>0</v>
      </c>
      <c r="V91" s="48"/>
      <c r="W91" s="212">
        <v>0</v>
      </c>
      <c r="X91" s="212">
        <v>0</v>
      </c>
      <c r="Y91" s="210"/>
      <c r="Z91" s="268">
        <f t="shared" si="107"/>
        <v>0</v>
      </c>
      <c r="AA91" s="269">
        <f t="shared" si="108"/>
        <v>0</v>
      </c>
      <c r="AC91" s="125"/>
    </row>
    <row r="92" spans="1:29" hidden="1" x14ac:dyDescent="0.3">
      <c r="A92" s="127">
        <v>45748</v>
      </c>
      <c r="B92" s="82">
        <v>0</v>
      </c>
      <c r="C92" s="206">
        <v>0</v>
      </c>
      <c r="D92" s="60"/>
      <c r="E92" s="207">
        <v>0</v>
      </c>
      <c r="F92" s="208">
        <v>0</v>
      </c>
      <c r="G92" s="207">
        <v>0</v>
      </c>
      <c r="H92" s="208">
        <v>0</v>
      </c>
      <c r="I92" s="207">
        <v>0</v>
      </c>
      <c r="J92" s="208">
        <v>0</v>
      </c>
      <c r="K92" s="205">
        <f t="shared" si="109"/>
        <v>0</v>
      </c>
      <c r="L92" s="65">
        <f t="shared" si="110"/>
        <v>0</v>
      </c>
      <c r="M92" s="60"/>
      <c r="N92" s="205">
        <v>0</v>
      </c>
      <c r="O92" s="206">
        <v>0</v>
      </c>
      <c r="P92" s="60"/>
      <c r="Q92" s="207">
        <v>0</v>
      </c>
      <c r="R92" s="207">
        <v>0</v>
      </c>
      <c r="S92" s="60"/>
      <c r="T92" s="104">
        <f t="shared" si="111"/>
        <v>0</v>
      </c>
      <c r="U92" s="105">
        <f t="shared" si="112"/>
        <v>0</v>
      </c>
      <c r="V92" s="48"/>
      <c r="W92" s="212">
        <v>0</v>
      </c>
      <c r="X92" s="212">
        <v>0</v>
      </c>
      <c r="Y92" s="210"/>
      <c r="Z92" s="268">
        <f t="shared" si="107"/>
        <v>0</v>
      </c>
      <c r="AA92" s="269">
        <f t="shared" si="108"/>
        <v>0</v>
      </c>
      <c r="AB92" s="125"/>
    </row>
    <row r="93" spans="1:29" hidden="1" x14ac:dyDescent="0.3">
      <c r="A93" s="127">
        <v>45778</v>
      </c>
      <c r="B93" s="82">
        <v>0</v>
      </c>
      <c r="C93" s="206">
        <v>0</v>
      </c>
      <c r="D93" s="60"/>
      <c r="E93" s="207">
        <v>0</v>
      </c>
      <c r="F93" s="208">
        <v>0</v>
      </c>
      <c r="G93" s="207">
        <v>0</v>
      </c>
      <c r="H93" s="208">
        <v>0</v>
      </c>
      <c r="I93" s="207">
        <v>0</v>
      </c>
      <c r="J93" s="208">
        <v>0</v>
      </c>
      <c r="K93" s="205">
        <f t="shared" si="109"/>
        <v>0</v>
      </c>
      <c r="L93" s="65">
        <f t="shared" si="110"/>
        <v>0</v>
      </c>
      <c r="M93" s="60"/>
      <c r="N93" s="205">
        <v>0</v>
      </c>
      <c r="O93" s="206">
        <v>0</v>
      </c>
      <c r="P93" s="60"/>
      <c r="Q93" s="207">
        <v>0</v>
      </c>
      <c r="R93" s="207">
        <v>0</v>
      </c>
      <c r="S93" s="60"/>
      <c r="T93" s="104">
        <f t="shared" si="111"/>
        <v>0</v>
      </c>
      <c r="U93" s="105">
        <f t="shared" si="112"/>
        <v>0</v>
      </c>
      <c r="V93" s="48"/>
      <c r="W93" s="212">
        <v>0</v>
      </c>
      <c r="X93" s="212">
        <v>0</v>
      </c>
      <c r="Y93" s="210"/>
      <c r="Z93" s="268">
        <f t="shared" si="107"/>
        <v>0</v>
      </c>
      <c r="AA93" s="269">
        <f t="shared" si="108"/>
        <v>0</v>
      </c>
    </row>
    <row r="94" spans="1:29" hidden="1" x14ac:dyDescent="0.3">
      <c r="A94" s="127">
        <v>45809</v>
      </c>
      <c r="B94" s="82">
        <v>0</v>
      </c>
      <c r="C94" s="206">
        <v>0</v>
      </c>
      <c r="D94" s="60"/>
      <c r="E94" s="207">
        <v>0</v>
      </c>
      <c r="F94" s="208">
        <v>0</v>
      </c>
      <c r="G94" s="207">
        <v>0</v>
      </c>
      <c r="H94" s="208">
        <v>0</v>
      </c>
      <c r="I94" s="207">
        <v>0</v>
      </c>
      <c r="J94" s="208">
        <v>0</v>
      </c>
      <c r="K94" s="205">
        <f t="shared" si="109"/>
        <v>0</v>
      </c>
      <c r="L94" s="65">
        <f t="shared" si="110"/>
        <v>0</v>
      </c>
      <c r="M94" s="60"/>
      <c r="N94" s="205">
        <v>0</v>
      </c>
      <c r="O94" s="206">
        <v>0</v>
      </c>
      <c r="P94" s="60"/>
      <c r="Q94" s="207">
        <v>0</v>
      </c>
      <c r="R94" s="207">
        <v>0</v>
      </c>
      <c r="S94" s="60"/>
      <c r="T94" s="104">
        <f t="shared" si="111"/>
        <v>0</v>
      </c>
      <c r="U94" s="105">
        <f t="shared" si="112"/>
        <v>0</v>
      </c>
      <c r="V94" s="48"/>
      <c r="W94" s="212">
        <v>0</v>
      </c>
      <c r="X94" s="212">
        <v>0</v>
      </c>
      <c r="Y94" s="210"/>
      <c r="Z94" s="268">
        <f t="shared" si="107"/>
        <v>0</v>
      </c>
      <c r="AA94" s="269">
        <f t="shared" si="108"/>
        <v>0</v>
      </c>
    </row>
    <row r="95" spans="1:29" hidden="1" x14ac:dyDescent="0.3">
      <c r="A95" s="127">
        <v>45839</v>
      </c>
      <c r="B95" s="82">
        <v>0</v>
      </c>
      <c r="C95" s="206">
        <v>0</v>
      </c>
      <c r="D95" s="60"/>
      <c r="E95" s="207">
        <v>0</v>
      </c>
      <c r="F95" s="208">
        <v>0</v>
      </c>
      <c r="G95" s="207">
        <v>0</v>
      </c>
      <c r="H95" s="208">
        <v>0</v>
      </c>
      <c r="I95" s="207">
        <v>0</v>
      </c>
      <c r="J95" s="208">
        <v>0</v>
      </c>
      <c r="K95" s="205">
        <f t="shared" si="109"/>
        <v>0</v>
      </c>
      <c r="L95" s="65">
        <f t="shared" si="110"/>
        <v>0</v>
      </c>
      <c r="M95" s="60"/>
      <c r="N95" s="205">
        <v>0</v>
      </c>
      <c r="O95" s="206">
        <v>0</v>
      </c>
      <c r="P95" s="60"/>
      <c r="Q95" s="207">
        <v>0</v>
      </c>
      <c r="R95" s="207">
        <v>0</v>
      </c>
      <c r="S95" s="60"/>
      <c r="T95" s="104">
        <f t="shared" si="111"/>
        <v>0</v>
      </c>
      <c r="U95" s="105">
        <f t="shared" si="112"/>
        <v>0</v>
      </c>
      <c r="V95" s="48"/>
      <c r="W95" s="212">
        <v>0</v>
      </c>
      <c r="X95" s="212">
        <v>0</v>
      </c>
      <c r="Y95" s="210"/>
      <c r="Z95" s="268">
        <f t="shared" si="107"/>
        <v>0</v>
      </c>
      <c r="AA95" s="269">
        <f t="shared" si="108"/>
        <v>0</v>
      </c>
    </row>
    <row r="96" spans="1:29" hidden="1" x14ac:dyDescent="0.3">
      <c r="A96" s="127">
        <v>45870</v>
      </c>
      <c r="B96" s="82">
        <v>0</v>
      </c>
      <c r="C96" s="206">
        <v>0</v>
      </c>
      <c r="D96" s="60"/>
      <c r="E96" s="207">
        <v>0</v>
      </c>
      <c r="F96" s="208">
        <v>0</v>
      </c>
      <c r="G96" s="207">
        <v>0</v>
      </c>
      <c r="H96" s="208">
        <v>0</v>
      </c>
      <c r="I96" s="207">
        <v>0</v>
      </c>
      <c r="J96" s="208">
        <v>0</v>
      </c>
      <c r="K96" s="205">
        <f t="shared" si="109"/>
        <v>0</v>
      </c>
      <c r="L96" s="65">
        <f t="shared" si="110"/>
        <v>0</v>
      </c>
      <c r="M96" s="60"/>
      <c r="N96" s="205">
        <v>0</v>
      </c>
      <c r="O96" s="206">
        <v>0</v>
      </c>
      <c r="P96" s="60"/>
      <c r="Q96" s="207">
        <v>0</v>
      </c>
      <c r="R96" s="207">
        <v>0</v>
      </c>
      <c r="S96" s="60"/>
      <c r="T96" s="104">
        <f t="shared" si="111"/>
        <v>0</v>
      </c>
      <c r="U96" s="105">
        <f t="shared" si="112"/>
        <v>0</v>
      </c>
      <c r="V96" s="48"/>
      <c r="W96" s="212">
        <v>0</v>
      </c>
      <c r="X96" s="212">
        <v>0</v>
      </c>
      <c r="Y96" s="210"/>
      <c r="Z96" s="268">
        <f t="shared" si="107"/>
        <v>0</v>
      </c>
      <c r="AA96" s="269">
        <f t="shared" si="108"/>
        <v>0</v>
      </c>
    </row>
    <row r="97" spans="1:29" hidden="1" x14ac:dyDescent="0.3">
      <c r="A97" s="127">
        <v>45901</v>
      </c>
      <c r="B97" s="82">
        <v>0</v>
      </c>
      <c r="C97" s="206">
        <v>0</v>
      </c>
      <c r="D97" s="60"/>
      <c r="E97" s="207">
        <v>0</v>
      </c>
      <c r="F97" s="208">
        <v>0</v>
      </c>
      <c r="G97" s="207">
        <v>0</v>
      </c>
      <c r="H97" s="208">
        <v>0</v>
      </c>
      <c r="I97" s="207">
        <v>0</v>
      </c>
      <c r="J97" s="208">
        <v>0</v>
      </c>
      <c r="K97" s="205">
        <f t="shared" si="109"/>
        <v>0</v>
      </c>
      <c r="L97" s="65">
        <f t="shared" si="110"/>
        <v>0</v>
      </c>
      <c r="M97" s="60"/>
      <c r="N97" s="205">
        <v>0</v>
      </c>
      <c r="O97" s="206">
        <v>0</v>
      </c>
      <c r="P97" s="60"/>
      <c r="Q97" s="207">
        <v>0</v>
      </c>
      <c r="R97" s="207">
        <v>0</v>
      </c>
      <c r="S97" s="60"/>
      <c r="T97" s="104">
        <f t="shared" si="111"/>
        <v>0</v>
      </c>
      <c r="U97" s="105">
        <f t="shared" si="112"/>
        <v>0</v>
      </c>
      <c r="V97" s="48"/>
      <c r="W97" s="212">
        <v>0</v>
      </c>
      <c r="X97" s="212">
        <v>0</v>
      </c>
      <c r="Y97" s="210"/>
      <c r="Z97" s="268">
        <f t="shared" si="107"/>
        <v>0</v>
      </c>
      <c r="AA97" s="269">
        <f t="shared" si="108"/>
        <v>0</v>
      </c>
    </row>
    <row r="98" spans="1:29" hidden="1" x14ac:dyDescent="0.3">
      <c r="A98" s="127">
        <v>45931</v>
      </c>
      <c r="B98" s="82">
        <v>0</v>
      </c>
      <c r="C98" s="206">
        <v>0</v>
      </c>
      <c r="D98" s="60"/>
      <c r="E98" s="207">
        <v>0</v>
      </c>
      <c r="F98" s="208">
        <v>0</v>
      </c>
      <c r="G98" s="207">
        <v>0</v>
      </c>
      <c r="H98" s="208">
        <v>0</v>
      </c>
      <c r="I98" s="207">
        <v>0</v>
      </c>
      <c r="J98" s="208">
        <v>0</v>
      </c>
      <c r="K98" s="205">
        <f t="shared" si="109"/>
        <v>0</v>
      </c>
      <c r="L98" s="65">
        <f t="shared" si="110"/>
        <v>0</v>
      </c>
      <c r="M98" s="60"/>
      <c r="N98" s="205">
        <v>0</v>
      </c>
      <c r="O98" s="206">
        <v>0</v>
      </c>
      <c r="P98" s="60"/>
      <c r="Q98" s="207">
        <v>0</v>
      </c>
      <c r="R98" s="207">
        <v>0</v>
      </c>
      <c r="S98" s="60"/>
      <c r="T98" s="104">
        <f t="shared" si="111"/>
        <v>0</v>
      </c>
      <c r="U98" s="105">
        <f t="shared" si="112"/>
        <v>0</v>
      </c>
      <c r="V98" s="48"/>
      <c r="W98" s="212">
        <v>0</v>
      </c>
      <c r="X98" s="212">
        <v>0</v>
      </c>
      <c r="Y98" s="210"/>
      <c r="Z98" s="268">
        <f t="shared" si="107"/>
        <v>0</v>
      </c>
      <c r="AA98" s="269">
        <f t="shared" si="108"/>
        <v>0</v>
      </c>
    </row>
    <row r="99" spans="1:29" hidden="1" x14ac:dyDescent="0.3">
      <c r="A99" s="127">
        <v>45962</v>
      </c>
      <c r="B99" s="82">
        <v>0</v>
      </c>
      <c r="C99" s="206">
        <v>0</v>
      </c>
      <c r="D99" s="60"/>
      <c r="E99" s="207">
        <v>0</v>
      </c>
      <c r="F99" s="208">
        <v>0</v>
      </c>
      <c r="G99" s="207">
        <v>0</v>
      </c>
      <c r="H99" s="208">
        <v>0</v>
      </c>
      <c r="I99" s="207">
        <v>0</v>
      </c>
      <c r="J99" s="208">
        <v>0</v>
      </c>
      <c r="K99" s="205">
        <f t="shared" si="109"/>
        <v>0</v>
      </c>
      <c r="L99" s="65">
        <f t="shared" si="110"/>
        <v>0</v>
      </c>
      <c r="M99" s="60"/>
      <c r="N99" s="205">
        <v>0</v>
      </c>
      <c r="O99" s="206">
        <v>0</v>
      </c>
      <c r="P99" s="60"/>
      <c r="Q99" s="207">
        <v>0</v>
      </c>
      <c r="R99" s="207">
        <v>0</v>
      </c>
      <c r="S99" s="60"/>
      <c r="T99" s="104">
        <f t="shared" si="111"/>
        <v>0</v>
      </c>
      <c r="U99" s="105">
        <f t="shared" si="112"/>
        <v>0</v>
      </c>
      <c r="V99" s="48"/>
      <c r="W99" s="212">
        <v>0</v>
      </c>
      <c r="X99" s="212">
        <v>0</v>
      </c>
      <c r="Y99" s="210"/>
      <c r="Z99" s="268">
        <f t="shared" si="107"/>
        <v>0</v>
      </c>
      <c r="AA99" s="269">
        <f t="shared" si="108"/>
        <v>0</v>
      </c>
    </row>
    <row r="100" spans="1:29" hidden="1" x14ac:dyDescent="0.3">
      <c r="A100" s="127">
        <v>45992</v>
      </c>
      <c r="B100" s="82">
        <v>0</v>
      </c>
      <c r="C100" s="206">
        <v>0</v>
      </c>
      <c r="D100" s="60"/>
      <c r="E100" s="207">
        <v>0</v>
      </c>
      <c r="F100" s="208">
        <v>0</v>
      </c>
      <c r="G100" s="207">
        <v>0</v>
      </c>
      <c r="H100" s="208">
        <v>0</v>
      </c>
      <c r="I100" s="207">
        <v>0</v>
      </c>
      <c r="J100" s="208">
        <v>0</v>
      </c>
      <c r="K100" s="205">
        <f t="shared" si="109"/>
        <v>0</v>
      </c>
      <c r="L100" s="65">
        <f t="shared" si="110"/>
        <v>0</v>
      </c>
      <c r="M100" s="60"/>
      <c r="N100" s="205">
        <v>0</v>
      </c>
      <c r="O100" s="206">
        <v>0</v>
      </c>
      <c r="P100" s="60"/>
      <c r="Q100" s="207">
        <v>0</v>
      </c>
      <c r="R100" s="207">
        <v>0</v>
      </c>
      <c r="S100" s="60"/>
      <c r="T100" s="104">
        <f t="shared" si="111"/>
        <v>0</v>
      </c>
      <c r="U100" s="105">
        <f t="shared" si="112"/>
        <v>0</v>
      </c>
      <c r="V100" s="48"/>
      <c r="W100" s="212">
        <v>0</v>
      </c>
      <c r="X100" s="212">
        <v>0</v>
      </c>
      <c r="Y100" s="210"/>
      <c r="Z100" s="268">
        <f t="shared" ref="Z100" si="113">SUM(T100-W100)</f>
        <v>0</v>
      </c>
      <c r="AA100" s="269">
        <f t="shared" ref="AA100" si="114">SUM(U100-X100)</f>
        <v>0</v>
      </c>
    </row>
    <row r="101" spans="1:29" ht="5.4" customHeight="1" thickBot="1" x14ac:dyDescent="0.35">
      <c r="A101" s="75"/>
      <c r="B101" s="61"/>
      <c r="C101" s="62"/>
      <c r="D101" s="66"/>
      <c r="E101" s="68"/>
      <c r="F101" s="62"/>
      <c r="G101" s="68"/>
      <c r="H101" s="62"/>
      <c r="I101" s="68"/>
      <c r="J101" s="62"/>
      <c r="K101" s="68"/>
      <c r="L101" s="63"/>
      <c r="M101" s="66"/>
      <c r="N101" s="68"/>
      <c r="O101" s="62"/>
      <c r="P101" s="66"/>
      <c r="Q101" s="68"/>
      <c r="R101" s="62"/>
      <c r="S101" s="66"/>
      <c r="T101" s="61"/>
      <c r="U101" s="63"/>
      <c r="V101" s="48"/>
      <c r="W101" s="74"/>
      <c r="X101" s="64"/>
      <c r="Y101" s="210"/>
      <c r="Z101" s="272"/>
      <c r="AA101" s="273"/>
    </row>
    <row r="102" spans="1:29" ht="15" thickTop="1" thickBot="1" x14ac:dyDescent="0.35">
      <c r="A102" s="78" t="s">
        <v>392</v>
      </c>
      <c r="B102" s="211">
        <f>SUM(B88:B100)</f>
        <v>2018</v>
      </c>
      <c r="C102" s="211">
        <f>SUM(C88:C100)</f>
        <v>18094</v>
      </c>
      <c r="D102" s="53"/>
      <c r="E102" s="211">
        <f t="shared" ref="E102:L102" si="115">SUM(E88:E100)</f>
        <v>18</v>
      </c>
      <c r="F102" s="211">
        <f t="shared" si="115"/>
        <v>698.54000000000008</v>
      </c>
      <c r="G102" s="211">
        <f t="shared" si="115"/>
        <v>10</v>
      </c>
      <c r="H102" s="211">
        <f t="shared" si="115"/>
        <v>4220.3999999999996</v>
      </c>
      <c r="I102" s="211">
        <f t="shared" si="115"/>
        <v>0</v>
      </c>
      <c r="J102" s="211">
        <f t="shared" si="115"/>
        <v>0</v>
      </c>
      <c r="K102" s="211">
        <f t="shared" si="115"/>
        <v>28</v>
      </c>
      <c r="L102" s="211">
        <f t="shared" si="115"/>
        <v>4918.9400000000005</v>
      </c>
      <c r="M102" s="53"/>
      <c r="N102" s="211">
        <f t="shared" ref="N102:O102" si="116">SUM(N88:N100)</f>
        <v>0</v>
      </c>
      <c r="O102" s="211">
        <f t="shared" si="116"/>
        <v>0</v>
      </c>
      <c r="P102" s="53"/>
      <c r="Q102" s="211">
        <f t="shared" ref="Q102:R102" si="117">SUM(Q88:Q100)</f>
        <v>0</v>
      </c>
      <c r="R102" s="211">
        <f t="shared" si="117"/>
        <v>0</v>
      </c>
      <c r="S102" s="53"/>
      <c r="T102" s="211">
        <f t="shared" ref="T102:U102" si="118">SUM(T88:T100)</f>
        <v>2046</v>
      </c>
      <c r="U102" s="211">
        <f t="shared" si="118"/>
        <v>23012.94</v>
      </c>
      <c r="V102" s="76"/>
      <c r="W102" s="258">
        <f>SUM(W88:W100)</f>
        <v>704</v>
      </c>
      <c r="X102" s="258">
        <f>SUM(X88:X100)</f>
        <v>7382.9800000000005</v>
      </c>
      <c r="Y102" s="77"/>
      <c r="Z102" s="342">
        <f>SUM(Z88:Z100)</f>
        <v>1342</v>
      </c>
      <c r="AA102" s="342">
        <f>SUM(AA88:AA100)</f>
        <v>15629.96</v>
      </c>
    </row>
    <row r="103" spans="1:29" s="107" customFormat="1" ht="3.65" customHeight="1" thickTop="1" thickBot="1" x14ac:dyDescent="0.4">
      <c r="A103" s="106"/>
      <c r="B103" s="133"/>
      <c r="C103" s="44"/>
      <c r="D103" s="44"/>
      <c r="E103" s="44"/>
      <c r="F103" s="44"/>
      <c r="G103" s="44"/>
      <c r="H103" s="385"/>
      <c r="I103" s="44"/>
      <c r="J103" s="44"/>
      <c r="K103" s="44"/>
      <c r="L103" s="44"/>
      <c r="M103" s="44"/>
      <c r="N103" s="44"/>
      <c r="O103" s="44"/>
      <c r="P103" s="44"/>
      <c r="Q103" s="44"/>
      <c r="R103" s="44"/>
      <c r="S103" s="44"/>
      <c r="T103" s="44"/>
      <c r="U103" s="44"/>
      <c r="V103" s="44"/>
      <c r="W103" s="51"/>
      <c r="X103" s="259"/>
      <c r="Y103" s="260"/>
      <c r="Z103" s="267"/>
      <c r="AA103" s="339"/>
      <c r="AB103" s="132"/>
      <c r="AC103" s="132"/>
    </row>
    <row r="104" spans="1:29" ht="15" thickBot="1" x14ac:dyDescent="0.35">
      <c r="A104" s="295" t="s">
        <v>328</v>
      </c>
      <c r="B104" s="337">
        <f>SUM(B102+B86)</f>
        <v>58835</v>
      </c>
      <c r="C104" s="337">
        <f>SUM(C102+C86)</f>
        <v>518787.01999999996</v>
      </c>
      <c r="D104" s="79"/>
      <c r="E104" s="337">
        <f t="shared" ref="E104:L104" si="119">SUM(E102+E86)</f>
        <v>572</v>
      </c>
      <c r="F104" s="337">
        <f t="shared" si="119"/>
        <v>20002.68</v>
      </c>
      <c r="G104" s="337">
        <f t="shared" si="119"/>
        <v>334</v>
      </c>
      <c r="H104" s="383">
        <f t="shared" si="119"/>
        <v>106074.44</v>
      </c>
      <c r="I104" s="337">
        <f t="shared" si="119"/>
        <v>48</v>
      </c>
      <c r="J104" s="337">
        <f t="shared" si="119"/>
        <v>81622.950000000012</v>
      </c>
      <c r="K104" s="337">
        <f t="shared" si="119"/>
        <v>954</v>
      </c>
      <c r="L104" s="337">
        <f t="shared" si="119"/>
        <v>207700.07</v>
      </c>
      <c r="M104" s="79"/>
      <c r="N104" s="337">
        <f>SUM(N102+N86)</f>
        <v>0</v>
      </c>
      <c r="O104" s="337">
        <f>SUM(O102+O86)</f>
        <v>0</v>
      </c>
      <c r="P104" s="79"/>
      <c r="Q104" s="337">
        <f>SUM(Q102+Q86)</f>
        <v>24</v>
      </c>
      <c r="R104" s="337">
        <f>SUM(R102+R86)</f>
        <v>37989.279999999999</v>
      </c>
      <c r="S104" s="79"/>
      <c r="T104" s="337">
        <f>SUM(T102+T86)</f>
        <v>59813</v>
      </c>
      <c r="U104" s="337">
        <f>SUM(U102+U86)</f>
        <v>764476.36999999988</v>
      </c>
      <c r="V104" s="80"/>
      <c r="W104" s="436">
        <f>SUM(W102+W86)</f>
        <v>58034</v>
      </c>
      <c r="X104" s="436">
        <f>SUM(X102+X86)</f>
        <v>737882.54</v>
      </c>
      <c r="Y104" s="81"/>
      <c r="Z104" s="337">
        <f>SUM(Z102+Z86)</f>
        <v>1779</v>
      </c>
      <c r="AA104" s="337">
        <f>SUM(AA102+AA86)</f>
        <v>26593.829999999987</v>
      </c>
    </row>
    <row r="105" spans="1:29" s="107" customFormat="1" ht="14.4" customHeight="1" x14ac:dyDescent="0.35">
      <c r="A105" s="106"/>
      <c r="B105" s="222"/>
      <c r="C105" s="222"/>
      <c r="D105" s="44"/>
      <c r="E105" s="44"/>
      <c r="F105" s="44"/>
      <c r="G105" s="44"/>
      <c r="H105" s="385"/>
      <c r="I105" s="44"/>
      <c r="J105" s="44"/>
      <c r="K105" s="44"/>
      <c r="L105" s="44"/>
      <c r="M105" s="44"/>
      <c r="N105" s="44"/>
      <c r="O105" s="44"/>
      <c r="P105" s="44"/>
      <c r="Q105" s="44"/>
      <c r="R105" s="44"/>
      <c r="S105" s="44"/>
      <c r="T105" s="44"/>
      <c r="U105" s="44"/>
      <c r="V105" s="44"/>
      <c r="W105" s="260"/>
      <c r="X105" s="262"/>
      <c r="Y105" s="260"/>
      <c r="Z105" s="267"/>
      <c r="AA105" s="339"/>
      <c r="AB105" s="132"/>
      <c r="AC105" s="132"/>
    </row>
    <row r="106" spans="1:29" s="107" customFormat="1" ht="15" thickBot="1" x14ac:dyDescent="0.4">
      <c r="A106" s="244" t="s">
        <v>326</v>
      </c>
      <c r="B106" s="293"/>
      <c r="C106" s="245"/>
      <c r="D106" s="44"/>
      <c r="E106" s="245"/>
      <c r="F106" s="245"/>
      <c r="G106" s="245"/>
      <c r="H106" s="421"/>
      <c r="I106" s="245"/>
      <c r="J106" s="245"/>
      <c r="K106" s="245"/>
      <c r="L106" s="245"/>
      <c r="M106" s="44"/>
      <c r="N106" s="245"/>
      <c r="O106" s="245"/>
      <c r="P106" s="44"/>
      <c r="Q106" s="245"/>
      <c r="R106" s="245"/>
      <c r="S106" s="44"/>
      <c r="T106" s="245"/>
      <c r="U106" s="245"/>
      <c r="V106" s="44"/>
      <c r="W106" s="263"/>
      <c r="X106" s="264"/>
      <c r="Y106" s="260"/>
      <c r="Z106" s="343"/>
      <c r="AA106" s="344"/>
      <c r="AB106" s="132"/>
      <c r="AC106" s="132"/>
    </row>
    <row r="107" spans="1:29" s="35" customFormat="1" ht="15" thickTop="1" thickBot="1" x14ac:dyDescent="0.35">
      <c r="A107" s="234" t="s">
        <v>390</v>
      </c>
      <c r="B107" s="288">
        <f>SUM(B24+B57+B86)</f>
        <v>202273</v>
      </c>
      <c r="C107" s="288">
        <f>SUM(C24+C57+C86)</f>
        <v>1733470.4749999999</v>
      </c>
      <c r="D107" s="289"/>
      <c r="E107" s="290">
        <f t="shared" ref="E107:L107" si="120">SUM(E24+E57+E86)</f>
        <v>5689</v>
      </c>
      <c r="F107" s="290">
        <f t="shared" si="120"/>
        <v>190269.51199999999</v>
      </c>
      <c r="G107" s="290">
        <f t="shared" si="120"/>
        <v>3542</v>
      </c>
      <c r="H107" s="290">
        <f t="shared" si="120"/>
        <v>1161726.0630000001</v>
      </c>
      <c r="I107" s="290">
        <f t="shared" si="120"/>
        <v>424</v>
      </c>
      <c r="J107" s="290">
        <f t="shared" si="120"/>
        <v>982967.59400000004</v>
      </c>
      <c r="K107" s="288">
        <f t="shared" si="120"/>
        <v>9655</v>
      </c>
      <c r="L107" s="288">
        <f t="shared" si="120"/>
        <v>2334963.1689999998</v>
      </c>
      <c r="M107" s="289"/>
      <c r="N107" s="288">
        <f>SUM(N24+N57+N86)</f>
        <v>191</v>
      </c>
      <c r="O107" s="288">
        <f>SUM(O24+O57+O86)</f>
        <v>815013.45499999996</v>
      </c>
      <c r="P107" s="289"/>
      <c r="Q107" s="288">
        <f>SUM(Q24+Q57+Q86)</f>
        <v>114</v>
      </c>
      <c r="R107" s="288">
        <f>SUM(R24+R57+R86)</f>
        <v>176387.84</v>
      </c>
      <c r="S107" s="291"/>
      <c r="T107" s="288">
        <f>SUM(T24+T57+T86)</f>
        <v>212233</v>
      </c>
      <c r="U107" s="288">
        <f>SUM(U24+U57+U86)</f>
        <v>5059834.9390000002</v>
      </c>
      <c r="V107" s="76"/>
      <c r="W107" s="381">
        <v>211802</v>
      </c>
      <c r="X107" s="381">
        <v>5050183.8890000004</v>
      </c>
      <c r="Y107" s="77"/>
      <c r="Z107" s="345">
        <f>T107-W107</f>
        <v>431</v>
      </c>
      <c r="AA107" s="345">
        <f>U107-X107</f>
        <v>9651.0499999998137</v>
      </c>
      <c r="AB107" s="356"/>
    </row>
    <row r="108" spans="1:29" s="35" customFormat="1" ht="5.4" customHeight="1" thickTop="1" x14ac:dyDescent="0.3">
      <c r="A108" s="243"/>
      <c r="B108" s="239"/>
      <c r="C108" s="239"/>
      <c r="D108" s="53"/>
      <c r="E108" s="239"/>
      <c r="F108" s="239"/>
      <c r="G108" s="239"/>
      <c r="H108" s="239"/>
      <c r="I108" s="239"/>
      <c r="J108" s="239"/>
      <c r="K108" s="239"/>
      <c r="L108" s="239"/>
      <c r="M108" s="53"/>
      <c r="N108" s="239"/>
      <c r="O108" s="239"/>
      <c r="P108" s="53"/>
      <c r="Q108" s="239"/>
      <c r="R108" s="239"/>
      <c r="S108" s="53"/>
      <c r="T108" s="239"/>
      <c r="U108" s="240"/>
      <c r="V108" s="76"/>
      <c r="W108" s="241"/>
      <c r="X108" s="242"/>
      <c r="Y108" s="77"/>
      <c r="Z108" s="275"/>
      <c r="AA108" s="276"/>
    </row>
    <row r="109" spans="1:29" s="107" customFormat="1" ht="14.4" customHeight="1" x14ac:dyDescent="0.25">
      <c r="A109" s="227">
        <v>45658</v>
      </c>
      <c r="B109" s="229">
        <f t="shared" ref="B109:C121" si="121">SUM(B26+B59+B88)</f>
        <v>1317</v>
      </c>
      <c r="C109" s="229">
        <f t="shared" si="121"/>
        <v>11674.96</v>
      </c>
      <c r="D109" s="60"/>
      <c r="E109" s="82">
        <f t="shared" ref="E109:J121" si="122">SUM(E26+E59+E88)</f>
        <v>16</v>
      </c>
      <c r="F109" s="82">
        <f t="shared" si="122"/>
        <v>677.08</v>
      </c>
      <c r="G109" s="82">
        <f t="shared" si="122"/>
        <v>8</v>
      </c>
      <c r="H109" s="82">
        <f t="shared" si="122"/>
        <v>3577.35</v>
      </c>
      <c r="I109" s="82">
        <f t="shared" si="122"/>
        <v>0</v>
      </c>
      <c r="J109" s="82">
        <f t="shared" si="122"/>
        <v>0</v>
      </c>
      <c r="K109" s="229">
        <f t="shared" ref="K109" si="123">SUM(E109+G109+I109)</f>
        <v>24</v>
      </c>
      <c r="L109" s="229">
        <f t="shared" ref="L109" si="124">SUM(F109+H109+J109)</f>
        <v>4254.43</v>
      </c>
      <c r="M109" s="60"/>
      <c r="N109" s="229">
        <f t="shared" ref="N109:O121" si="125">SUM(N26+N59+N88)</f>
        <v>0</v>
      </c>
      <c r="O109" s="229">
        <f t="shared" si="125"/>
        <v>0</v>
      </c>
      <c r="P109" s="60"/>
      <c r="Q109" s="229">
        <f t="shared" ref="Q109:R121" si="126">SUM(Q26+Q59+Q88)</f>
        <v>0</v>
      </c>
      <c r="R109" s="229">
        <f t="shared" si="126"/>
        <v>0</v>
      </c>
      <c r="S109" s="60"/>
      <c r="T109" s="230">
        <f t="shared" ref="T109" si="127">SUM(B109+K109+N109+Q109)</f>
        <v>1341</v>
      </c>
      <c r="U109" s="230">
        <f t="shared" ref="U109" si="128">SUM(C109+L109+O109+R109)</f>
        <v>15929.39</v>
      </c>
      <c r="V109" s="48"/>
      <c r="W109" s="230">
        <v>704</v>
      </c>
      <c r="X109" s="230">
        <v>7382.9800000000005</v>
      </c>
      <c r="Y109" s="210"/>
      <c r="Z109" s="277">
        <f t="shared" ref="Z109" si="129">SUM(T109-W109)</f>
        <v>637</v>
      </c>
      <c r="AA109" s="277">
        <f t="shared" ref="AA109" si="130">SUM(U109-X109)</f>
        <v>8546.41</v>
      </c>
      <c r="AB109" s="132"/>
      <c r="AC109" s="132"/>
    </row>
    <row r="110" spans="1:29" s="107" customFormat="1" ht="14.4" customHeight="1" x14ac:dyDescent="0.25">
      <c r="A110" s="227">
        <v>45689</v>
      </c>
      <c r="B110" s="229">
        <f t="shared" si="121"/>
        <v>701</v>
      </c>
      <c r="C110" s="229">
        <f t="shared" si="121"/>
        <v>6419.04</v>
      </c>
      <c r="D110" s="60"/>
      <c r="E110" s="82">
        <f t="shared" si="122"/>
        <v>2</v>
      </c>
      <c r="F110" s="82">
        <f t="shared" si="122"/>
        <v>21.46</v>
      </c>
      <c r="G110" s="82">
        <f t="shared" si="122"/>
        <v>2</v>
      </c>
      <c r="H110" s="82">
        <f t="shared" si="122"/>
        <v>643.04999999999995</v>
      </c>
      <c r="I110" s="82">
        <f t="shared" si="122"/>
        <v>0</v>
      </c>
      <c r="J110" s="82">
        <f t="shared" si="122"/>
        <v>0</v>
      </c>
      <c r="K110" s="229">
        <f t="shared" ref="K110:K121" si="131">SUM(E110+G110+I110)</f>
        <v>4</v>
      </c>
      <c r="L110" s="229">
        <f t="shared" ref="L110:L121" si="132">SUM(F110+H110+J110)</f>
        <v>664.51</v>
      </c>
      <c r="M110" s="60"/>
      <c r="N110" s="229">
        <f t="shared" si="125"/>
        <v>0</v>
      </c>
      <c r="O110" s="229">
        <f t="shared" si="125"/>
        <v>0</v>
      </c>
      <c r="P110" s="60"/>
      <c r="Q110" s="229">
        <f t="shared" si="126"/>
        <v>0</v>
      </c>
      <c r="R110" s="229">
        <f t="shared" si="126"/>
        <v>0</v>
      </c>
      <c r="S110" s="60"/>
      <c r="T110" s="230">
        <f t="shared" ref="T110:U111" si="133">SUM(B110+K110+N110+Q110)</f>
        <v>705</v>
      </c>
      <c r="U110" s="230">
        <f t="shared" si="133"/>
        <v>7083.55</v>
      </c>
      <c r="V110" s="48"/>
      <c r="W110" s="230">
        <v>0</v>
      </c>
      <c r="X110" s="230">
        <v>0</v>
      </c>
      <c r="Y110" s="210"/>
      <c r="Z110" s="277">
        <f t="shared" ref="Z110:Z111" si="134">SUM(T110-W110)</f>
        <v>705</v>
      </c>
      <c r="AA110" s="277">
        <f t="shared" ref="AA110:AA111" si="135">SUM(U110-X110)</f>
        <v>7083.55</v>
      </c>
      <c r="AB110" s="132"/>
      <c r="AC110" s="132"/>
    </row>
    <row r="111" spans="1:29" s="107" customFormat="1" ht="14.4" hidden="1" customHeight="1" x14ac:dyDescent="0.25">
      <c r="A111" s="227">
        <v>45689</v>
      </c>
      <c r="B111" s="229">
        <f t="shared" si="121"/>
        <v>0</v>
      </c>
      <c r="C111" s="229">
        <f t="shared" si="121"/>
        <v>0</v>
      </c>
      <c r="D111" s="60"/>
      <c r="E111" s="82">
        <f t="shared" si="122"/>
        <v>0</v>
      </c>
      <c r="F111" s="82">
        <f t="shared" si="122"/>
        <v>0</v>
      </c>
      <c r="G111" s="82">
        <f t="shared" si="122"/>
        <v>0</v>
      </c>
      <c r="H111" s="82">
        <f t="shared" si="122"/>
        <v>0</v>
      </c>
      <c r="I111" s="82">
        <f t="shared" si="122"/>
        <v>0</v>
      </c>
      <c r="J111" s="82">
        <f t="shared" si="122"/>
        <v>0</v>
      </c>
      <c r="K111" s="229">
        <f t="shared" si="131"/>
        <v>0</v>
      </c>
      <c r="L111" s="229">
        <f t="shared" ref="L111:L120" si="136">SUM(F111+H111+J111)</f>
        <v>0</v>
      </c>
      <c r="M111" s="60"/>
      <c r="N111" s="229">
        <f t="shared" si="125"/>
        <v>0</v>
      </c>
      <c r="O111" s="229">
        <f t="shared" si="125"/>
        <v>0</v>
      </c>
      <c r="P111" s="60"/>
      <c r="Q111" s="229">
        <f t="shared" si="126"/>
        <v>0</v>
      </c>
      <c r="R111" s="229">
        <f t="shared" si="126"/>
        <v>0</v>
      </c>
      <c r="S111" s="60"/>
      <c r="T111" s="230">
        <f t="shared" si="133"/>
        <v>0</v>
      </c>
      <c r="U111" s="230">
        <f t="shared" si="133"/>
        <v>0</v>
      </c>
      <c r="V111" s="48"/>
      <c r="W111" s="230">
        <v>0</v>
      </c>
      <c r="X111" s="230">
        <v>0</v>
      </c>
      <c r="Y111" s="210"/>
      <c r="Z111" s="277">
        <f t="shared" si="134"/>
        <v>0</v>
      </c>
      <c r="AA111" s="277">
        <f t="shared" si="135"/>
        <v>0</v>
      </c>
      <c r="AB111" s="132"/>
      <c r="AC111" s="132"/>
    </row>
    <row r="112" spans="1:29" s="107" customFormat="1" ht="14.4" hidden="1" customHeight="1" x14ac:dyDescent="0.25">
      <c r="A112" s="227">
        <v>45717</v>
      </c>
      <c r="B112" s="229">
        <f t="shared" si="121"/>
        <v>0</v>
      </c>
      <c r="C112" s="229">
        <f t="shared" si="121"/>
        <v>0</v>
      </c>
      <c r="D112" s="60"/>
      <c r="E112" s="82">
        <f t="shared" si="122"/>
        <v>0</v>
      </c>
      <c r="F112" s="82">
        <f t="shared" si="122"/>
        <v>0</v>
      </c>
      <c r="G112" s="82">
        <f t="shared" si="122"/>
        <v>0</v>
      </c>
      <c r="H112" s="82">
        <f t="shared" si="122"/>
        <v>0</v>
      </c>
      <c r="I112" s="82">
        <f t="shared" si="122"/>
        <v>0</v>
      </c>
      <c r="J112" s="82">
        <f t="shared" si="122"/>
        <v>0</v>
      </c>
      <c r="K112" s="229">
        <f t="shared" si="131"/>
        <v>0</v>
      </c>
      <c r="L112" s="229">
        <f t="shared" si="136"/>
        <v>0</v>
      </c>
      <c r="M112" s="60"/>
      <c r="N112" s="229">
        <f t="shared" si="125"/>
        <v>0</v>
      </c>
      <c r="O112" s="229">
        <f t="shared" si="125"/>
        <v>0</v>
      </c>
      <c r="P112" s="60"/>
      <c r="Q112" s="229">
        <f t="shared" si="126"/>
        <v>0</v>
      </c>
      <c r="R112" s="229">
        <f t="shared" si="126"/>
        <v>0</v>
      </c>
      <c r="S112" s="60"/>
      <c r="T112" s="230">
        <f t="shared" ref="T112:T121" si="137">SUM(B112+K112+N112+Q112)</f>
        <v>0</v>
      </c>
      <c r="U112" s="230">
        <f t="shared" ref="U112:U121" si="138">SUM(C112+L112+O112+R112)</f>
        <v>0</v>
      </c>
      <c r="V112" s="48"/>
      <c r="W112" s="230">
        <v>0</v>
      </c>
      <c r="X112" s="230">
        <v>0</v>
      </c>
      <c r="Y112" s="210"/>
      <c r="Z112" s="277">
        <f t="shared" ref="Z112:Z121" si="139">SUM(T112-W112)</f>
        <v>0</v>
      </c>
      <c r="AA112" s="277">
        <f t="shared" ref="AA112:AA121" si="140">SUM(U112-X112)</f>
        <v>0</v>
      </c>
      <c r="AB112" s="132"/>
      <c r="AC112" s="132"/>
    </row>
    <row r="113" spans="1:29" s="107" customFormat="1" ht="14.4" hidden="1" customHeight="1" x14ac:dyDescent="0.25">
      <c r="A113" s="227">
        <v>45748</v>
      </c>
      <c r="B113" s="229">
        <f t="shared" si="121"/>
        <v>0</v>
      </c>
      <c r="C113" s="229">
        <f t="shared" si="121"/>
        <v>0</v>
      </c>
      <c r="D113" s="60"/>
      <c r="E113" s="82">
        <f t="shared" si="122"/>
        <v>0</v>
      </c>
      <c r="F113" s="82">
        <f t="shared" si="122"/>
        <v>0</v>
      </c>
      <c r="G113" s="82">
        <f t="shared" si="122"/>
        <v>0</v>
      </c>
      <c r="H113" s="82">
        <f t="shared" si="122"/>
        <v>0</v>
      </c>
      <c r="I113" s="82">
        <f t="shared" si="122"/>
        <v>0</v>
      </c>
      <c r="J113" s="82">
        <f t="shared" si="122"/>
        <v>0</v>
      </c>
      <c r="K113" s="229">
        <f t="shared" si="131"/>
        <v>0</v>
      </c>
      <c r="L113" s="229">
        <f t="shared" si="136"/>
        <v>0</v>
      </c>
      <c r="M113" s="60"/>
      <c r="N113" s="229">
        <f t="shared" si="125"/>
        <v>0</v>
      </c>
      <c r="O113" s="229">
        <f t="shared" si="125"/>
        <v>0</v>
      </c>
      <c r="P113" s="60"/>
      <c r="Q113" s="229">
        <f t="shared" si="126"/>
        <v>0</v>
      </c>
      <c r="R113" s="229">
        <f t="shared" si="126"/>
        <v>0</v>
      </c>
      <c r="S113" s="60"/>
      <c r="T113" s="230">
        <f t="shared" ref="T113:T120" si="141">SUM(B113+K113+N113+Q113)</f>
        <v>0</v>
      </c>
      <c r="U113" s="230">
        <f t="shared" ref="U113:U120" si="142">SUM(C113+L113+O113+R113)</f>
        <v>0</v>
      </c>
      <c r="V113" s="48"/>
      <c r="W113" s="230">
        <v>0</v>
      </c>
      <c r="X113" s="230">
        <v>0</v>
      </c>
      <c r="Y113" s="210"/>
      <c r="Z113" s="277">
        <f t="shared" ref="Z113:Z114" si="143">SUM(T113-W113)</f>
        <v>0</v>
      </c>
      <c r="AA113" s="277">
        <f t="shared" ref="AA113:AA120" si="144">SUM(U113-X113)</f>
        <v>0</v>
      </c>
      <c r="AB113" s="132"/>
      <c r="AC113" s="132"/>
    </row>
    <row r="114" spans="1:29" s="107" customFormat="1" ht="14.4" hidden="1" customHeight="1" x14ac:dyDescent="0.25">
      <c r="A114" s="227">
        <v>45778</v>
      </c>
      <c r="B114" s="229">
        <f t="shared" si="121"/>
        <v>0</v>
      </c>
      <c r="C114" s="229">
        <f t="shared" si="121"/>
        <v>0</v>
      </c>
      <c r="D114" s="60"/>
      <c r="E114" s="82">
        <f t="shared" si="122"/>
        <v>0</v>
      </c>
      <c r="F114" s="82">
        <f t="shared" si="122"/>
        <v>0</v>
      </c>
      <c r="G114" s="82">
        <f t="shared" si="122"/>
        <v>0</v>
      </c>
      <c r="H114" s="82">
        <f t="shared" si="122"/>
        <v>0</v>
      </c>
      <c r="I114" s="82">
        <f t="shared" si="122"/>
        <v>0</v>
      </c>
      <c r="J114" s="82">
        <f t="shared" si="122"/>
        <v>0</v>
      </c>
      <c r="K114" s="229">
        <f t="shared" si="131"/>
        <v>0</v>
      </c>
      <c r="L114" s="229">
        <f t="shared" si="136"/>
        <v>0</v>
      </c>
      <c r="M114" s="60"/>
      <c r="N114" s="229">
        <f t="shared" si="125"/>
        <v>0</v>
      </c>
      <c r="O114" s="229">
        <f t="shared" si="125"/>
        <v>0</v>
      </c>
      <c r="P114" s="60"/>
      <c r="Q114" s="229">
        <f t="shared" si="126"/>
        <v>0</v>
      </c>
      <c r="R114" s="229">
        <f t="shared" si="126"/>
        <v>0</v>
      </c>
      <c r="S114" s="60"/>
      <c r="T114" s="230">
        <f t="shared" si="141"/>
        <v>0</v>
      </c>
      <c r="U114" s="230">
        <f t="shared" si="142"/>
        <v>0</v>
      </c>
      <c r="V114" s="48"/>
      <c r="W114" s="230">
        <v>0</v>
      </c>
      <c r="X114" s="230">
        <v>0</v>
      </c>
      <c r="Y114" s="210"/>
      <c r="Z114" s="277">
        <f t="shared" si="143"/>
        <v>0</v>
      </c>
      <c r="AA114" s="277">
        <f t="shared" si="144"/>
        <v>0</v>
      </c>
      <c r="AB114" s="132"/>
      <c r="AC114" s="132"/>
    </row>
    <row r="115" spans="1:29" s="107" customFormat="1" ht="14.4" hidden="1" customHeight="1" x14ac:dyDescent="0.25">
      <c r="A115" s="227">
        <v>45809</v>
      </c>
      <c r="B115" s="229">
        <f t="shared" si="121"/>
        <v>0</v>
      </c>
      <c r="C115" s="229">
        <f t="shared" si="121"/>
        <v>0</v>
      </c>
      <c r="D115" s="60"/>
      <c r="E115" s="82">
        <f t="shared" si="122"/>
        <v>0</v>
      </c>
      <c r="F115" s="82">
        <f t="shared" si="122"/>
        <v>0</v>
      </c>
      <c r="G115" s="82">
        <f t="shared" si="122"/>
        <v>0</v>
      </c>
      <c r="H115" s="82">
        <f t="shared" si="122"/>
        <v>0</v>
      </c>
      <c r="I115" s="82">
        <f t="shared" si="122"/>
        <v>0</v>
      </c>
      <c r="J115" s="82">
        <f t="shared" si="122"/>
        <v>0</v>
      </c>
      <c r="K115" s="229">
        <f t="shared" ref="K115:K120" si="145">SUM(E115+G115+I115)</f>
        <v>0</v>
      </c>
      <c r="L115" s="229">
        <f t="shared" si="136"/>
        <v>0</v>
      </c>
      <c r="M115" s="60"/>
      <c r="N115" s="229">
        <f t="shared" si="125"/>
        <v>0</v>
      </c>
      <c r="O115" s="229">
        <f t="shared" si="125"/>
        <v>0</v>
      </c>
      <c r="P115" s="60"/>
      <c r="Q115" s="229">
        <f t="shared" si="126"/>
        <v>0</v>
      </c>
      <c r="R115" s="229">
        <f t="shared" si="126"/>
        <v>0</v>
      </c>
      <c r="S115" s="60"/>
      <c r="T115" s="230">
        <f t="shared" si="141"/>
        <v>0</v>
      </c>
      <c r="U115" s="230">
        <f t="shared" si="142"/>
        <v>0</v>
      </c>
      <c r="V115" s="48"/>
      <c r="W115" s="230">
        <v>0</v>
      </c>
      <c r="X115" s="230">
        <v>0</v>
      </c>
      <c r="Y115" s="210"/>
      <c r="Z115" s="277">
        <f t="shared" ref="Z115:Z116" si="146">SUM(T115-W115)</f>
        <v>0</v>
      </c>
      <c r="AA115" s="277">
        <f t="shared" si="144"/>
        <v>0</v>
      </c>
      <c r="AB115" s="132"/>
      <c r="AC115" s="132"/>
    </row>
    <row r="116" spans="1:29" s="107" customFormat="1" ht="14.4" hidden="1" customHeight="1" x14ac:dyDescent="0.25">
      <c r="A116" s="227">
        <v>45839</v>
      </c>
      <c r="B116" s="229">
        <f t="shared" si="121"/>
        <v>0</v>
      </c>
      <c r="C116" s="229">
        <f t="shared" si="121"/>
        <v>0</v>
      </c>
      <c r="D116" s="60"/>
      <c r="E116" s="82">
        <f t="shared" si="122"/>
        <v>0</v>
      </c>
      <c r="F116" s="82">
        <f t="shared" si="122"/>
        <v>0</v>
      </c>
      <c r="G116" s="82">
        <f t="shared" si="122"/>
        <v>0</v>
      </c>
      <c r="H116" s="82">
        <f t="shared" si="122"/>
        <v>0</v>
      </c>
      <c r="I116" s="82">
        <f t="shared" si="122"/>
        <v>0</v>
      </c>
      <c r="J116" s="82">
        <f t="shared" si="122"/>
        <v>0</v>
      </c>
      <c r="K116" s="229">
        <f t="shared" si="145"/>
        <v>0</v>
      </c>
      <c r="L116" s="229">
        <f t="shared" si="136"/>
        <v>0</v>
      </c>
      <c r="M116" s="60"/>
      <c r="N116" s="229">
        <f t="shared" si="125"/>
        <v>0</v>
      </c>
      <c r="O116" s="229">
        <f t="shared" si="125"/>
        <v>0</v>
      </c>
      <c r="P116" s="60"/>
      <c r="Q116" s="229">
        <f t="shared" si="126"/>
        <v>0</v>
      </c>
      <c r="R116" s="229">
        <f t="shared" si="126"/>
        <v>0</v>
      </c>
      <c r="S116" s="60"/>
      <c r="T116" s="230">
        <f t="shared" si="141"/>
        <v>0</v>
      </c>
      <c r="U116" s="230">
        <f t="shared" si="142"/>
        <v>0</v>
      </c>
      <c r="V116" s="48"/>
      <c r="W116" s="230">
        <v>0</v>
      </c>
      <c r="X116" s="230">
        <v>0</v>
      </c>
      <c r="Y116" s="210"/>
      <c r="Z116" s="277">
        <f t="shared" si="146"/>
        <v>0</v>
      </c>
      <c r="AA116" s="277">
        <f t="shared" si="144"/>
        <v>0</v>
      </c>
      <c r="AB116" s="132"/>
      <c r="AC116" s="132"/>
    </row>
    <row r="117" spans="1:29" s="107" customFormat="1" ht="14.4" hidden="1" customHeight="1" x14ac:dyDescent="0.25">
      <c r="A117" s="227">
        <v>45870</v>
      </c>
      <c r="B117" s="229">
        <f t="shared" si="121"/>
        <v>0</v>
      </c>
      <c r="C117" s="229">
        <f t="shared" si="121"/>
        <v>0</v>
      </c>
      <c r="D117" s="60"/>
      <c r="E117" s="82">
        <f t="shared" si="122"/>
        <v>0</v>
      </c>
      <c r="F117" s="82">
        <f t="shared" si="122"/>
        <v>0</v>
      </c>
      <c r="G117" s="82">
        <f t="shared" si="122"/>
        <v>0</v>
      </c>
      <c r="H117" s="82">
        <f t="shared" si="122"/>
        <v>0</v>
      </c>
      <c r="I117" s="82">
        <f t="shared" si="122"/>
        <v>0</v>
      </c>
      <c r="J117" s="82">
        <f t="shared" si="122"/>
        <v>0</v>
      </c>
      <c r="K117" s="229">
        <f t="shared" si="145"/>
        <v>0</v>
      </c>
      <c r="L117" s="229">
        <f t="shared" si="136"/>
        <v>0</v>
      </c>
      <c r="M117" s="60"/>
      <c r="N117" s="229">
        <f t="shared" si="125"/>
        <v>0</v>
      </c>
      <c r="O117" s="229">
        <f t="shared" si="125"/>
        <v>0</v>
      </c>
      <c r="P117" s="60"/>
      <c r="Q117" s="229">
        <f t="shared" si="126"/>
        <v>0</v>
      </c>
      <c r="R117" s="229">
        <f t="shared" si="126"/>
        <v>0</v>
      </c>
      <c r="S117" s="60"/>
      <c r="T117" s="230">
        <f t="shared" si="141"/>
        <v>0</v>
      </c>
      <c r="U117" s="230">
        <f t="shared" si="142"/>
        <v>0</v>
      </c>
      <c r="V117" s="48"/>
      <c r="W117" s="230">
        <v>0</v>
      </c>
      <c r="X117" s="230">
        <v>0</v>
      </c>
      <c r="Y117" s="210"/>
      <c r="Z117" s="277">
        <f t="shared" ref="Z117:Z120" si="147">SUM(T117-W117)</f>
        <v>0</v>
      </c>
      <c r="AA117" s="277">
        <f t="shared" si="144"/>
        <v>0</v>
      </c>
      <c r="AB117" s="132"/>
      <c r="AC117" s="132"/>
    </row>
    <row r="118" spans="1:29" s="107" customFormat="1" ht="14.4" hidden="1" customHeight="1" x14ac:dyDescent="0.25">
      <c r="A118" s="227">
        <v>45901</v>
      </c>
      <c r="B118" s="229">
        <f t="shared" si="121"/>
        <v>0</v>
      </c>
      <c r="C118" s="229">
        <f t="shared" si="121"/>
        <v>0</v>
      </c>
      <c r="D118" s="60"/>
      <c r="E118" s="82">
        <f t="shared" si="122"/>
        <v>0</v>
      </c>
      <c r="F118" s="82">
        <f t="shared" si="122"/>
        <v>0</v>
      </c>
      <c r="G118" s="82">
        <f t="shared" si="122"/>
        <v>0</v>
      </c>
      <c r="H118" s="82">
        <f t="shared" si="122"/>
        <v>0</v>
      </c>
      <c r="I118" s="82">
        <f t="shared" si="122"/>
        <v>0</v>
      </c>
      <c r="J118" s="82">
        <f t="shared" si="122"/>
        <v>0</v>
      </c>
      <c r="K118" s="229">
        <f t="shared" si="145"/>
        <v>0</v>
      </c>
      <c r="L118" s="229">
        <f t="shared" si="136"/>
        <v>0</v>
      </c>
      <c r="M118" s="60"/>
      <c r="N118" s="229">
        <f t="shared" si="125"/>
        <v>0</v>
      </c>
      <c r="O118" s="229">
        <f t="shared" si="125"/>
        <v>0</v>
      </c>
      <c r="P118" s="60"/>
      <c r="Q118" s="229">
        <f t="shared" si="126"/>
        <v>0</v>
      </c>
      <c r="R118" s="229">
        <f t="shared" si="126"/>
        <v>0</v>
      </c>
      <c r="S118" s="60"/>
      <c r="T118" s="230">
        <f t="shared" si="141"/>
        <v>0</v>
      </c>
      <c r="U118" s="230">
        <f t="shared" si="142"/>
        <v>0</v>
      </c>
      <c r="V118" s="48"/>
      <c r="W118" s="230">
        <v>0</v>
      </c>
      <c r="X118" s="230">
        <v>0</v>
      </c>
      <c r="Y118" s="210"/>
      <c r="Z118" s="277">
        <f t="shared" si="147"/>
        <v>0</v>
      </c>
      <c r="AA118" s="277">
        <f t="shared" si="144"/>
        <v>0</v>
      </c>
      <c r="AB118" s="132"/>
      <c r="AC118" s="132"/>
    </row>
    <row r="119" spans="1:29" s="107" customFormat="1" ht="14.4" hidden="1" customHeight="1" x14ac:dyDescent="0.25">
      <c r="A119" s="227">
        <v>45931</v>
      </c>
      <c r="B119" s="229">
        <f t="shared" si="121"/>
        <v>0</v>
      </c>
      <c r="C119" s="229">
        <f t="shared" si="121"/>
        <v>0</v>
      </c>
      <c r="D119" s="60"/>
      <c r="E119" s="82">
        <f t="shared" si="122"/>
        <v>0</v>
      </c>
      <c r="F119" s="82">
        <f t="shared" si="122"/>
        <v>0</v>
      </c>
      <c r="G119" s="82">
        <f t="shared" si="122"/>
        <v>0</v>
      </c>
      <c r="H119" s="82">
        <f t="shared" si="122"/>
        <v>0</v>
      </c>
      <c r="I119" s="82">
        <f t="shared" si="122"/>
        <v>0</v>
      </c>
      <c r="J119" s="82">
        <f t="shared" si="122"/>
        <v>0</v>
      </c>
      <c r="K119" s="229">
        <f t="shared" si="145"/>
        <v>0</v>
      </c>
      <c r="L119" s="229">
        <f t="shared" si="136"/>
        <v>0</v>
      </c>
      <c r="M119" s="60"/>
      <c r="N119" s="229">
        <f t="shared" si="125"/>
        <v>0</v>
      </c>
      <c r="O119" s="229">
        <f t="shared" si="125"/>
        <v>0</v>
      </c>
      <c r="P119" s="60"/>
      <c r="Q119" s="229">
        <f t="shared" si="126"/>
        <v>0</v>
      </c>
      <c r="R119" s="229">
        <f t="shared" si="126"/>
        <v>0</v>
      </c>
      <c r="S119" s="60"/>
      <c r="T119" s="230">
        <f t="shared" si="141"/>
        <v>0</v>
      </c>
      <c r="U119" s="230">
        <f t="shared" si="142"/>
        <v>0</v>
      </c>
      <c r="V119" s="48"/>
      <c r="W119" s="230">
        <v>0</v>
      </c>
      <c r="X119" s="230">
        <v>0</v>
      </c>
      <c r="Y119" s="210"/>
      <c r="Z119" s="277">
        <f t="shared" si="147"/>
        <v>0</v>
      </c>
      <c r="AA119" s="277">
        <f t="shared" si="144"/>
        <v>0</v>
      </c>
      <c r="AB119" s="132"/>
      <c r="AC119" s="132"/>
    </row>
    <row r="120" spans="1:29" s="107" customFormat="1" ht="14.4" hidden="1" customHeight="1" x14ac:dyDescent="0.25">
      <c r="A120" s="227">
        <v>45962</v>
      </c>
      <c r="B120" s="229">
        <f t="shared" si="121"/>
        <v>0</v>
      </c>
      <c r="C120" s="229">
        <f t="shared" si="121"/>
        <v>0</v>
      </c>
      <c r="D120" s="60"/>
      <c r="E120" s="82">
        <f t="shared" si="122"/>
        <v>0</v>
      </c>
      <c r="F120" s="82">
        <f t="shared" si="122"/>
        <v>0</v>
      </c>
      <c r="G120" s="82">
        <f t="shared" si="122"/>
        <v>0</v>
      </c>
      <c r="H120" s="82">
        <f t="shared" si="122"/>
        <v>0</v>
      </c>
      <c r="I120" s="82">
        <f t="shared" si="122"/>
        <v>0</v>
      </c>
      <c r="J120" s="82">
        <f t="shared" si="122"/>
        <v>0</v>
      </c>
      <c r="K120" s="229">
        <f t="shared" si="145"/>
        <v>0</v>
      </c>
      <c r="L120" s="229">
        <f t="shared" si="136"/>
        <v>0</v>
      </c>
      <c r="M120" s="60"/>
      <c r="N120" s="229">
        <f t="shared" si="125"/>
        <v>0</v>
      </c>
      <c r="O120" s="229">
        <f t="shared" si="125"/>
        <v>0</v>
      </c>
      <c r="P120" s="60"/>
      <c r="Q120" s="229">
        <f t="shared" si="126"/>
        <v>0</v>
      </c>
      <c r="R120" s="229">
        <f t="shared" si="126"/>
        <v>0</v>
      </c>
      <c r="S120" s="60"/>
      <c r="T120" s="230">
        <f t="shared" si="141"/>
        <v>0</v>
      </c>
      <c r="U120" s="230">
        <f t="shared" si="142"/>
        <v>0</v>
      </c>
      <c r="V120" s="48"/>
      <c r="W120" s="230">
        <v>0</v>
      </c>
      <c r="X120" s="230">
        <v>0</v>
      </c>
      <c r="Y120" s="210"/>
      <c r="Z120" s="277">
        <f t="shared" si="147"/>
        <v>0</v>
      </c>
      <c r="AA120" s="277">
        <f t="shared" si="144"/>
        <v>0</v>
      </c>
      <c r="AB120" s="132"/>
      <c r="AC120" s="132"/>
    </row>
    <row r="121" spans="1:29" s="107" customFormat="1" ht="14.4" hidden="1" customHeight="1" x14ac:dyDescent="0.25">
      <c r="A121" s="227">
        <v>45992</v>
      </c>
      <c r="B121" s="229">
        <f t="shared" si="121"/>
        <v>0</v>
      </c>
      <c r="C121" s="229">
        <f t="shared" si="121"/>
        <v>0</v>
      </c>
      <c r="D121" s="60"/>
      <c r="E121" s="82">
        <f t="shared" si="122"/>
        <v>0</v>
      </c>
      <c r="F121" s="82">
        <f t="shared" si="122"/>
        <v>0</v>
      </c>
      <c r="G121" s="82">
        <f t="shared" si="122"/>
        <v>0</v>
      </c>
      <c r="H121" s="82">
        <f t="shared" si="122"/>
        <v>0</v>
      </c>
      <c r="I121" s="82">
        <f t="shared" si="122"/>
        <v>0</v>
      </c>
      <c r="J121" s="82">
        <f t="shared" si="122"/>
        <v>0</v>
      </c>
      <c r="K121" s="229">
        <f t="shared" si="131"/>
        <v>0</v>
      </c>
      <c r="L121" s="229">
        <f t="shared" si="132"/>
        <v>0</v>
      </c>
      <c r="M121" s="60"/>
      <c r="N121" s="229">
        <f t="shared" si="125"/>
        <v>0</v>
      </c>
      <c r="O121" s="229">
        <f t="shared" si="125"/>
        <v>0</v>
      </c>
      <c r="P121" s="60"/>
      <c r="Q121" s="229">
        <f t="shared" si="126"/>
        <v>0</v>
      </c>
      <c r="R121" s="229">
        <f t="shared" si="126"/>
        <v>0</v>
      </c>
      <c r="S121" s="60"/>
      <c r="T121" s="230">
        <f t="shared" si="137"/>
        <v>0</v>
      </c>
      <c r="U121" s="230">
        <f t="shared" si="138"/>
        <v>0</v>
      </c>
      <c r="V121" s="48"/>
      <c r="W121" s="230">
        <v>0</v>
      </c>
      <c r="X121" s="230">
        <v>0</v>
      </c>
      <c r="Y121" s="210"/>
      <c r="Z121" s="277">
        <f t="shared" si="139"/>
        <v>0</v>
      </c>
      <c r="AA121" s="277">
        <f t="shared" si="140"/>
        <v>0</v>
      </c>
      <c r="AB121" s="132"/>
      <c r="AC121" s="132"/>
    </row>
    <row r="122" spans="1:29" s="107" customFormat="1" ht="3.65" customHeight="1" thickBot="1" x14ac:dyDescent="0.4">
      <c r="A122" s="231"/>
      <c r="B122" s="232"/>
      <c r="C122" s="233"/>
      <c r="D122" s="44"/>
      <c r="E122" s="44"/>
      <c r="F122" s="44"/>
      <c r="G122" s="44"/>
      <c r="H122" s="385"/>
      <c r="I122" s="44"/>
      <c r="J122" s="44"/>
      <c r="K122" s="233"/>
      <c r="L122" s="233"/>
      <c r="M122" s="44"/>
      <c r="N122" s="233"/>
      <c r="O122" s="233"/>
      <c r="P122" s="44"/>
      <c r="Q122" s="233"/>
      <c r="R122" s="233"/>
      <c r="S122" s="44"/>
      <c r="T122" s="233"/>
      <c r="U122" s="233"/>
      <c r="V122" s="44"/>
      <c r="W122" s="279"/>
      <c r="X122" s="280"/>
      <c r="Y122" s="260"/>
      <c r="Z122" s="346"/>
      <c r="AA122" s="347"/>
      <c r="AB122" s="132"/>
      <c r="AC122" s="132"/>
    </row>
    <row r="123" spans="1:29" ht="15" thickTop="1" thickBot="1" x14ac:dyDescent="0.35">
      <c r="A123" s="234" t="s">
        <v>391</v>
      </c>
      <c r="B123" s="296">
        <f>SUM(B109:B121)</f>
        <v>2018</v>
      </c>
      <c r="C123" s="296">
        <f>SUM(C109:C121)</f>
        <v>18094</v>
      </c>
      <c r="D123" s="53"/>
      <c r="E123" s="228">
        <f t="shared" ref="E123:J123" si="148">SUM(E109:E121)</f>
        <v>18</v>
      </c>
      <c r="F123" s="228">
        <f t="shared" si="148"/>
        <v>698.54000000000008</v>
      </c>
      <c r="G123" s="228">
        <f t="shared" si="148"/>
        <v>10</v>
      </c>
      <c r="H123" s="228">
        <f t="shared" si="148"/>
        <v>4220.3999999999996</v>
      </c>
      <c r="I123" s="228">
        <f t="shared" si="148"/>
        <v>0</v>
      </c>
      <c r="J123" s="228">
        <f t="shared" si="148"/>
        <v>0</v>
      </c>
      <c r="K123" s="296">
        <f>SUM(K109:K121)</f>
        <v>28</v>
      </c>
      <c r="L123" s="296">
        <f>SUM(L109:L121)</f>
        <v>4918.9400000000005</v>
      </c>
      <c r="M123" s="53"/>
      <c r="N123" s="296">
        <f>SUM(N109:N121)</f>
        <v>0</v>
      </c>
      <c r="O123" s="296">
        <f>SUM(O109:O121)</f>
        <v>0</v>
      </c>
      <c r="P123" s="53"/>
      <c r="Q123" s="296">
        <f>SUM(Q109:Q121)</f>
        <v>0</v>
      </c>
      <c r="R123" s="296">
        <f>SUM(R109:R121)</f>
        <v>0</v>
      </c>
      <c r="S123" s="53"/>
      <c r="T123" s="296">
        <f>SUM(T109:T121)</f>
        <v>2046</v>
      </c>
      <c r="U123" s="296">
        <f>SUM(U109:U121)</f>
        <v>23012.94</v>
      </c>
      <c r="V123" s="76"/>
      <c r="W123" s="434">
        <f>SUM(W109:W121)</f>
        <v>704</v>
      </c>
      <c r="X123" s="434">
        <f>SUM(X109:X121)</f>
        <v>7382.9800000000005</v>
      </c>
      <c r="Y123" s="418"/>
      <c r="Z123" s="348">
        <f>SUM(Z109:Z121)</f>
        <v>1342</v>
      </c>
      <c r="AA123" s="348">
        <f>SUM(AA109:AA121)</f>
        <v>15629.96</v>
      </c>
    </row>
    <row r="124" spans="1:29" s="107" customFormat="1" ht="6.65" customHeight="1" thickTop="1" thickBot="1" x14ac:dyDescent="0.4">
      <c r="A124" s="106"/>
      <c r="B124" s="133"/>
      <c r="C124" s="44"/>
      <c r="D124" s="44"/>
      <c r="E124" s="44"/>
      <c r="F124" s="44"/>
      <c r="G124" s="44"/>
      <c r="H124" s="385"/>
      <c r="I124" s="44"/>
      <c r="J124" s="44"/>
      <c r="K124" s="44"/>
      <c r="L124" s="44"/>
      <c r="M124" s="44"/>
      <c r="N124" s="44"/>
      <c r="O124" s="44"/>
      <c r="P124" s="44"/>
      <c r="Q124" s="44"/>
      <c r="R124" s="44"/>
      <c r="S124" s="44"/>
      <c r="T124" s="44"/>
      <c r="U124" s="44"/>
      <c r="V124" s="44"/>
      <c r="W124" s="51"/>
      <c r="X124" s="259"/>
      <c r="Y124" s="260"/>
      <c r="Z124" s="267"/>
      <c r="AA124" s="339"/>
      <c r="AB124" s="132"/>
      <c r="AC124" s="132"/>
    </row>
    <row r="125" spans="1:29" ht="28.5" thickBot="1" x14ac:dyDescent="0.35">
      <c r="A125" s="246" t="s">
        <v>327</v>
      </c>
      <c r="B125" s="247">
        <f>SUM(B107+B123)</f>
        <v>204291</v>
      </c>
      <c r="C125" s="247">
        <f>SUM(C107+C123)</f>
        <v>1751564.4749999999</v>
      </c>
      <c r="D125" s="53"/>
      <c r="E125" s="247">
        <f t="shared" ref="E125:L125" si="149">SUM(E107+E123)</f>
        <v>5707</v>
      </c>
      <c r="F125" s="247">
        <f t="shared" si="149"/>
        <v>190968.052</v>
      </c>
      <c r="G125" s="247">
        <f t="shared" si="149"/>
        <v>3552</v>
      </c>
      <c r="H125" s="247">
        <f t="shared" si="149"/>
        <v>1165946.463</v>
      </c>
      <c r="I125" s="247">
        <f t="shared" si="149"/>
        <v>424</v>
      </c>
      <c r="J125" s="247">
        <f t="shared" si="149"/>
        <v>982967.59400000004</v>
      </c>
      <c r="K125" s="247">
        <f t="shared" si="149"/>
        <v>9683</v>
      </c>
      <c r="L125" s="247">
        <f t="shared" si="149"/>
        <v>2339882.1089999997</v>
      </c>
      <c r="M125" s="53"/>
      <c r="N125" s="247">
        <f>SUM(N107+N123)</f>
        <v>191</v>
      </c>
      <c r="O125" s="247">
        <f>SUM(O107+O123)</f>
        <v>815013.45499999996</v>
      </c>
      <c r="P125" s="53"/>
      <c r="Q125" s="247">
        <f>SUM(Q107+Q123)</f>
        <v>114</v>
      </c>
      <c r="R125" s="247">
        <f>SUM(R107+R123)</f>
        <v>176387.84</v>
      </c>
      <c r="S125" s="53"/>
      <c r="T125" s="247">
        <f>SUM(T107+T123)</f>
        <v>214279</v>
      </c>
      <c r="U125" s="247">
        <f>SUM(U107+U123)</f>
        <v>5082847.8790000007</v>
      </c>
      <c r="V125" s="76"/>
      <c r="W125" s="435">
        <f>SUM(W107+W123)</f>
        <v>212506</v>
      </c>
      <c r="X125" s="435">
        <f>SUM(X107+X123)</f>
        <v>5057566.8690000009</v>
      </c>
      <c r="Y125" s="77"/>
      <c r="Z125" s="437">
        <f>SUM(Z107+Z123)</f>
        <v>1773</v>
      </c>
      <c r="AA125" s="437">
        <f>SUM(AA107+AA123)</f>
        <v>25281.009999999813</v>
      </c>
    </row>
    <row r="126" spans="1:29" s="35" customFormat="1" ht="14" x14ac:dyDescent="0.3">
      <c r="C126" s="356"/>
      <c r="H126" s="356"/>
      <c r="W126" s="108"/>
      <c r="X126" s="108"/>
      <c r="Y126" s="108"/>
      <c r="Z126" s="431"/>
      <c r="AA126" s="431"/>
    </row>
    <row r="127" spans="1:29" x14ac:dyDescent="0.35">
      <c r="A127" s="221"/>
      <c r="B127" s="487"/>
      <c r="C127" s="487"/>
      <c r="D127" s="486"/>
      <c r="E127" s="486"/>
      <c r="F127" s="486"/>
      <c r="G127" s="486"/>
      <c r="H127" s="486"/>
      <c r="I127" s="486"/>
      <c r="J127" s="486"/>
      <c r="K127" s="486"/>
      <c r="L127" s="486"/>
      <c r="N127" s="35"/>
    </row>
    <row r="128" spans="1:29" x14ac:dyDescent="0.35">
      <c r="B128" s="486"/>
      <c r="C128" s="486"/>
      <c r="D128" s="486"/>
      <c r="E128" s="486"/>
      <c r="F128" s="486"/>
      <c r="G128" s="486"/>
      <c r="H128" s="486"/>
      <c r="I128" s="486"/>
      <c r="J128" s="486"/>
      <c r="K128" s="486"/>
      <c r="L128" s="486"/>
    </row>
    <row r="129" spans="2:12" x14ac:dyDescent="0.35">
      <c r="B129" s="486"/>
      <c r="C129" s="486"/>
      <c r="D129" s="486"/>
      <c r="E129" s="486"/>
      <c r="F129" s="486"/>
      <c r="G129" s="486"/>
      <c r="H129" s="486"/>
      <c r="I129" s="486"/>
      <c r="J129" s="486"/>
      <c r="K129" s="486"/>
      <c r="L129" s="486"/>
    </row>
  </sheetData>
  <mergeCells count="17">
    <mergeCell ref="E4:F4"/>
    <mergeCell ref="Q77:R78"/>
    <mergeCell ref="G4:H4"/>
    <mergeCell ref="A1:F1"/>
    <mergeCell ref="H1:J1"/>
    <mergeCell ref="Z3:AA4"/>
    <mergeCell ref="W3:X4"/>
    <mergeCell ref="I4:J4"/>
    <mergeCell ref="K4:L4"/>
    <mergeCell ref="B3:C4"/>
    <mergeCell ref="E3:F3"/>
    <mergeCell ref="G3:H3"/>
    <mergeCell ref="I3:J3"/>
    <mergeCell ref="K3:L3"/>
    <mergeCell ref="Q3:R4"/>
    <mergeCell ref="N3:O4"/>
    <mergeCell ref="T3:U4"/>
  </mergeCells>
  <printOptions horizontalCentered="1"/>
  <pageMargins left="0.15" right="0.15" top="0.2" bottom="0.2" header="0.1" footer="0.1"/>
  <pageSetup scale="37" orientation="landscape" r:id="rId1"/>
  <ignoredErrors>
    <ignoredError sqref="B9:M9 N9:O9" formulaRange="1"/>
    <ignoredError sqref="Z11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53" customWidth="1"/>
    <col min="22" max="22" width="10.36328125" style="253" customWidth="1"/>
    <col min="23" max="23" width="16" style="253" bestFit="1" customWidth="1"/>
    <col min="24" max="24" width="1" style="253" customWidth="1"/>
    <col min="25" max="25" width="10.6328125" style="339" bestFit="1" customWidth="1"/>
    <col min="26" max="26" width="10.36328125" style="339" bestFit="1" customWidth="1"/>
  </cols>
  <sheetData>
    <row r="1" spans="2:26" ht="20" x14ac:dyDescent="0.35">
      <c r="C1" s="401"/>
      <c r="D1" s="539" t="s">
        <v>380</v>
      </c>
      <c r="E1" s="539"/>
      <c r="F1" s="539"/>
      <c r="G1" s="539"/>
      <c r="H1" s="539"/>
      <c r="I1" s="539"/>
      <c r="J1" s="539"/>
      <c r="K1" s="539"/>
      <c r="L1" s="539"/>
      <c r="M1" s="539"/>
      <c r="N1" s="539"/>
      <c r="O1" s="538">
        <f>'Annual Capacity'!M1</f>
        <v>45716</v>
      </c>
      <c r="P1" s="538"/>
      <c r="Q1" s="538"/>
      <c r="R1" s="467"/>
      <c r="S1" s="282"/>
      <c r="T1" s="282"/>
      <c r="U1" s="252"/>
      <c r="V1" s="252"/>
      <c r="W1" s="252"/>
      <c r="X1" s="252"/>
      <c r="Y1" s="338"/>
      <c r="Z1" s="338"/>
    </row>
    <row r="2" spans="2:26" ht="18" x14ac:dyDescent="0.35">
      <c r="B2" s="299"/>
      <c r="C2" s="1"/>
      <c r="D2" s="1"/>
      <c r="E2" s="1"/>
      <c r="F2" s="1"/>
      <c r="G2" s="1"/>
      <c r="H2" s="1"/>
      <c r="I2" s="1"/>
      <c r="J2" s="1"/>
      <c r="K2" s="1"/>
      <c r="L2" s="1"/>
      <c r="M2" s="1"/>
      <c r="N2" s="1"/>
      <c r="O2" s="1"/>
      <c r="P2" s="1"/>
      <c r="Q2" s="1"/>
      <c r="R2" s="1"/>
      <c r="S2" s="282"/>
      <c r="T2" s="282"/>
      <c r="U2" s="108"/>
      <c r="V2" s="108"/>
      <c r="W2" s="108"/>
      <c r="X2" s="108"/>
      <c r="Z2" s="265"/>
    </row>
    <row r="3" spans="2:26" ht="13.75" customHeight="1" x14ac:dyDescent="0.3">
      <c r="B3" s="316"/>
      <c r="C3" s="6"/>
      <c r="D3" s="500" t="s">
        <v>72</v>
      </c>
      <c r="E3" s="500"/>
      <c r="F3" s="6"/>
      <c r="G3" s="509" t="s">
        <v>9</v>
      </c>
      <c r="H3" s="510"/>
      <c r="I3" s="513" t="s">
        <v>9</v>
      </c>
      <c r="J3" s="514"/>
      <c r="K3" s="515" t="s">
        <v>9</v>
      </c>
      <c r="L3" s="514"/>
      <c r="M3" s="511" t="s">
        <v>9</v>
      </c>
      <c r="N3" s="512"/>
      <c r="O3" s="6"/>
      <c r="P3" s="500" t="s">
        <v>71</v>
      </c>
      <c r="Q3" s="500"/>
      <c r="R3" s="6"/>
      <c r="S3" s="540" t="str">
        <f>'Annual Capacity'!V4</f>
        <v>Total of All Projects               as 02/28/2025 (kW)</v>
      </c>
      <c r="T3" s="541"/>
      <c r="U3" s="108"/>
      <c r="V3" s="536" t="str">
        <f>'Annual Capacity'!Y2</f>
        <v>Previously Reported through 01/31/2025</v>
      </c>
      <c r="W3" s="536"/>
      <c r="X3" s="108"/>
      <c r="Y3" s="525" t="str">
        <f>'Annual Capacity'!AB2</f>
        <v>Difference between  01/31/2025 and 02/28/2025</v>
      </c>
      <c r="Z3" s="525"/>
    </row>
    <row r="4" spans="2:26" ht="25.25" customHeight="1" x14ac:dyDescent="0.3">
      <c r="B4" s="319"/>
      <c r="C4" s="6"/>
      <c r="D4" s="500"/>
      <c r="E4" s="500"/>
      <c r="F4" s="6"/>
      <c r="G4" s="496" t="s">
        <v>68</v>
      </c>
      <c r="H4" s="497"/>
      <c r="I4" s="502" t="s">
        <v>69</v>
      </c>
      <c r="J4" s="503"/>
      <c r="K4" s="516" t="s">
        <v>70</v>
      </c>
      <c r="L4" s="503"/>
      <c r="M4" s="498" t="s">
        <v>66</v>
      </c>
      <c r="N4" s="499"/>
      <c r="O4" s="6"/>
      <c r="P4" s="500"/>
      <c r="Q4" s="500"/>
      <c r="R4" s="6"/>
      <c r="S4" s="542"/>
      <c r="T4" s="543"/>
      <c r="U4" s="108"/>
      <c r="V4" s="537"/>
      <c r="W4" s="537"/>
      <c r="X4" s="108"/>
      <c r="Y4" s="526"/>
      <c r="Z4" s="526"/>
    </row>
    <row r="5" spans="2:26" ht="42" x14ac:dyDescent="0.25">
      <c r="B5" s="6"/>
      <c r="C5" s="44"/>
      <c r="D5" s="59" t="s">
        <v>8</v>
      </c>
      <c r="E5" s="59" t="s">
        <v>10</v>
      </c>
      <c r="F5" s="44"/>
      <c r="G5" s="45" t="s">
        <v>8</v>
      </c>
      <c r="H5" s="45" t="s">
        <v>10</v>
      </c>
      <c r="I5" s="45" t="s">
        <v>8</v>
      </c>
      <c r="J5" s="45" t="s">
        <v>10</v>
      </c>
      <c r="K5" s="45" t="s">
        <v>8</v>
      </c>
      <c r="L5" s="45" t="s">
        <v>10</v>
      </c>
      <c r="M5" s="59" t="s">
        <v>8</v>
      </c>
      <c r="N5" s="59" t="s">
        <v>10</v>
      </c>
      <c r="O5" s="44"/>
      <c r="P5" s="59" t="s">
        <v>8</v>
      </c>
      <c r="Q5" s="59" t="s">
        <v>10</v>
      </c>
      <c r="R5" s="44"/>
      <c r="S5" s="352" t="s">
        <v>7</v>
      </c>
      <c r="T5" s="352" t="s">
        <v>11</v>
      </c>
      <c r="U5" s="210"/>
      <c r="V5" s="50" t="s">
        <v>7</v>
      </c>
      <c r="W5" s="50" t="s">
        <v>22</v>
      </c>
      <c r="X5" s="210"/>
      <c r="Y5" s="266" t="s">
        <v>7</v>
      </c>
      <c r="Z5" s="266" t="s">
        <v>22</v>
      </c>
    </row>
    <row r="6" spans="2:26" ht="5" customHeight="1" x14ac:dyDescent="0.25">
      <c r="B6" s="6"/>
      <c r="C6" s="44"/>
      <c r="D6" s="44"/>
      <c r="E6" s="44"/>
      <c r="F6" s="44"/>
      <c r="G6" s="44"/>
      <c r="H6" s="44"/>
      <c r="I6" s="44"/>
      <c r="J6" s="44"/>
      <c r="K6" s="44"/>
      <c r="L6" s="44"/>
      <c r="M6" s="44"/>
      <c r="N6" s="44"/>
      <c r="O6" s="44"/>
      <c r="P6" s="44"/>
      <c r="Q6" s="44"/>
      <c r="R6" s="44"/>
      <c r="S6" s="44"/>
      <c r="T6" s="44"/>
      <c r="U6" s="210"/>
      <c r="V6" s="51"/>
      <c r="W6" s="51"/>
      <c r="X6" s="210"/>
      <c r="Y6" s="267"/>
      <c r="Z6" s="267"/>
    </row>
    <row r="7" spans="2:26" ht="14" x14ac:dyDescent="0.25">
      <c r="B7" s="320" t="s">
        <v>348</v>
      </c>
      <c r="C7" s="44"/>
      <c r="D7" s="44"/>
      <c r="E7" s="44"/>
      <c r="F7" s="44"/>
      <c r="G7" s="44"/>
      <c r="H7" s="44"/>
      <c r="I7" s="44"/>
      <c r="J7" s="44"/>
      <c r="K7" s="44"/>
      <c r="L7" s="44"/>
      <c r="M7" s="44"/>
      <c r="N7" s="44"/>
      <c r="O7" s="44"/>
      <c r="P7" s="44"/>
      <c r="Q7" s="44"/>
      <c r="R7" s="44"/>
      <c r="S7" s="44"/>
      <c r="T7" s="44"/>
      <c r="U7" s="210"/>
      <c r="V7" s="51"/>
      <c r="W7" s="51"/>
      <c r="X7" s="210"/>
      <c r="Y7" s="267"/>
      <c r="Z7" s="267"/>
    </row>
    <row r="8" spans="2:26" x14ac:dyDescent="0.25">
      <c r="B8" s="404">
        <v>2000</v>
      </c>
      <c r="C8" s="321"/>
      <c r="D8" s="402">
        <v>0</v>
      </c>
      <c r="E8" s="403">
        <v>0</v>
      </c>
      <c r="F8" s="321"/>
      <c r="G8" s="397">
        <v>0</v>
      </c>
      <c r="H8" s="397">
        <v>0</v>
      </c>
      <c r="I8" s="397">
        <v>0</v>
      </c>
      <c r="J8" s="397">
        <v>0</v>
      </c>
      <c r="K8" s="397">
        <v>0</v>
      </c>
      <c r="L8" s="397">
        <v>0</v>
      </c>
      <c r="M8" s="402">
        <f t="shared" ref="M8:N14" si="0">SUM(G8+I8+K8)</f>
        <v>0</v>
      </c>
      <c r="N8" s="402">
        <f t="shared" si="0"/>
        <v>0</v>
      </c>
      <c r="O8" s="321"/>
      <c r="P8" s="402">
        <v>0</v>
      </c>
      <c r="Q8" s="402">
        <v>0</v>
      </c>
      <c r="R8" s="321"/>
      <c r="S8" s="312">
        <f>SUM(D8+M8+P8)</f>
        <v>0</v>
      </c>
      <c r="T8" s="312">
        <f>SUM(E8+N8+Q8)</f>
        <v>0</v>
      </c>
      <c r="U8" s="210"/>
      <c r="V8" s="209">
        <v>0</v>
      </c>
      <c r="W8" s="254">
        <v>0</v>
      </c>
      <c r="X8" s="210"/>
      <c r="Y8" s="415">
        <f>SUM(S8-V8)</f>
        <v>0</v>
      </c>
      <c r="Z8" s="416">
        <f>SUM(T8-W8)</f>
        <v>0</v>
      </c>
    </row>
    <row r="9" spans="2:26" x14ac:dyDescent="0.25">
      <c r="B9" s="404">
        <v>2001</v>
      </c>
      <c r="C9" s="321"/>
      <c r="D9" s="402">
        <v>0</v>
      </c>
      <c r="E9" s="403">
        <v>0</v>
      </c>
      <c r="F9" s="321"/>
      <c r="G9" s="397">
        <v>0</v>
      </c>
      <c r="H9" s="397">
        <v>0</v>
      </c>
      <c r="I9" s="397">
        <v>0</v>
      </c>
      <c r="J9" s="397">
        <v>0</v>
      </c>
      <c r="K9" s="397">
        <v>0</v>
      </c>
      <c r="L9" s="397">
        <v>0</v>
      </c>
      <c r="M9" s="402">
        <f t="shared" si="0"/>
        <v>0</v>
      </c>
      <c r="N9" s="402">
        <f t="shared" si="0"/>
        <v>0</v>
      </c>
      <c r="O9" s="321"/>
      <c r="P9" s="402">
        <v>0</v>
      </c>
      <c r="Q9" s="402">
        <v>0</v>
      </c>
      <c r="R9" s="321"/>
      <c r="S9" s="312">
        <f t="shared" ref="S9:S14" si="1">SUM(D9+M9+P9)</f>
        <v>0</v>
      </c>
      <c r="T9" s="312">
        <f t="shared" ref="T9:T14" si="2">SUM(E9+N9+Q9)</f>
        <v>0</v>
      </c>
      <c r="U9" s="210"/>
      <c r="V9" s="255">
        <v>0</v>
      </c>
      <c r="W9" s="256">
        <v>0</v>
      </c>
      <c r="X9" s="210"/>
      <c r="Y9" s="415">
        <f t="shared" ref="Y9:Y14" si="3">SUM(S9-V9)</f>
        <v>0</v>
      </c>
      <c r="Z9" s="416">
        <f t="shared" ref="Z9:Z14" si="4">SUM(T9-W9)</f>
        <v>0</v>
      </c>
    </row>
    <row r="10" spans="2:26" x14ac:dyDescent="0.25">
      <c r="B10" s="404">
        <v>2002</v>
      </c>
      <c r="C10" s="321"/>
      <c r="D10" s="402">
        <v>1</v>
      </c>
      <c r="E10" s="403">
        <v>1.92</v>
      </c>
      <c r="F10" s="321"/>
      <c r="G10" s="397">
        <v>0</v>
      </c>
      <c r="H10" s="397">
        <v>0</v>
      </c>
      <c r="I10" s="397">
        <v>0</v>
      </c>
      <c r="J10" s="397">
        <v>0</v>
      </c>
      <c r="K10" s="397">
        <v>0</v>
      </c>
      <c r="L10" s="397">
        <v>0</v>
      </c>
      <c r="M10" s="402">
        <f t="shared" si="0"/>
        <v>0</v>
      </c>
      <c r="N10" s="402">
        <f t="shared" si="0"/>
        <v>0</v>
      </c>
      <c r="O10" s="321"/>
      <c r="P10" s="402">
        <v>0</v>
      </c>
      <c r="Q10" s="402">
        <v>0</v>
      </c>
      <c r="R10" s="321"/>
      <c r="S10" s="312">
        <f t="shared" si="1"/>
        <v>1</v>
      </c>
      <c r="T10" s="312">
        <f t="shared" si="2"/>
        <v>1.92</v>
      </c>
      <c r="U10" s="210"/>
      <c r="V10" s="209">
        <v>0</v>
      </c>
      <c r="W10" s="254">
        <v>0</v>
      </c>
      <c r="X10" s="210"/>
      <c r="Y10" s="415">
        <f t="shared" si="3"/>
        <v>1</v>
      </c>
      <c r="Z10" s="416">
        <f t="shared" si="4"/>
        <v>1.92</v>
      </c>
    </row>
    <row r="11" spans="2:26" x14ac:dyDescent="0.25">
      <c r="B11" s="404">
        <v>2003</v>
      </c>
      <c r="C11" s="326"/>
      <c r="D11" s="402">
        <v>4</v>
      </c>
      <c r="E11" s="403">
        <v>22.7</v>
      </c>
      <c r="F11" s="321"/>
      <c r="G11" s="397">
        <v>2</v>
      </c>
      <c r="H11" s="397">
        <v>95.6</v>
      </c>
      <c r="I11" s="397">
        <v>0</v>
      </c>
      <c r="J11" s="397">
        <v>0</v>
      </c>
      <c r="K11" s="397">
        <v>0</v>
      </c>
      <c r="L11" s="397">
        <v>0</v>
      </c>
      <c r="M11" s="402">
        <f t="shared" si="0"/>
        <v>2</v>
      </c>
      <c r="N11" s="402">
        <f t="shared" si="0"/>
        <v>95.6</v>
      </c>
      <c r="O11" s="321"/>
      <c r="P11" s="402">
        <v>0</v>
      </c>
      <c r="Q11" s="402">
        <v>0</v>
      </c>
      <c r="R11" s="321"/>
      <c r="S11" s="312">
        <f t="shared" si="1"/>
        <v>6</v>
      </c>
      <c r="T11" s="312">
        <f t="shared" si="2"/>
        <v>118.3</v>
      </c>
      <c r="U11" s="210"/>
      <c r="V11" s="209">
        <v>5</v>
      </c>
      <c r="W11" s="254">
        <v>111.5</v>
      </c>
      <c r="X11" s="210"/>
      <c r="Y11" s="415">
        <f t="shared" si="3"/>
        <v>1</v>
      </c>
      <c r="Z11" s="416">
        <f t="shared" si="4"/>
        <v>6.7999999999999972</v>
      </c>
    </row>
    <row r="12" spans="2:26" x14ac:dyDescent="0.25">
      <c r="B12" s="404">
        <v>2004</v>
      </c>
      <c r="C12" s="321"/>
      <c r="D12" s="402">
        <v>12</v>
      </c>
      <c r="E12" s="403">
        <v>72.998999999999995</v>
      </c>
      <c r="F12" s="321"/>
      <c r="G12" s="397">
        <v>0</v>
      </c>
      <c r="H12" s="397">
        <v>0</v>
      </c>
      <c r="I12" s="397">
        <v>0</v>
      </c>
      <c r="J12" s="397">
        <v>0</v>
      </c>
      <c r="K12" s="397">
        <v>0</v>
      </c>
      <c r="L12" s="397">
        <v>0</v>
      </c>
      <c r="M12" s="402">
        <f t="shared" si="0"/>
        <v>0</v>
      </c>
      <c r="N12" s="402">
        <f t="shared" si="0"/>
        <v>0</v>
      </c>
      <c r="O12" s="321"/>
      <c r="P12" s="402">
        <v>0</v>
      </c>
      <c r="Q12" s="402">
        <v>0</v>
      </c>
      <c r="R12" s="321"/>
      <c r="S12" s="312">
        <f t="shared" si="1"/>
        <v>12</v>
      </c>
      <c r="T12" s="312">
        <f t="shared" si="2"/>
        <v>72.998999999999995</v>
      </c>
      <c r="U12" s="210"/>
      <c r="V12" s="209">
        <v>10</v>
      </c>
      <c r="W12" s="254">
        <v>65.768000000000001</v>
      </c>
      <c r="X12" s="210"/>
      <c r="Y12" s="415">
        <f t="shared" si="3"/>
        <v>2</v>
      </c>
      <c r="Z12" s="416">
        <f t="shared" si="4"/>
        <v>7.2309999999999945</v>
      </c>
    </row>
    <row r="13" spans="2:26" x14ac:dyDescent="0.25">
      <c r="B13" s="404">
        <v>2005</v>
      </c>
      <c r="C13" s="326"/>
      <c r="D13" s="402">
        <v>13</v>
      </c>
      <c r="E13" s="403">
        <v>93.143000000000001</v>
      </c>
      <c r="F13" s="321"/>
      <c r="G13" s="397">
        <v>3</v>
      </c>
      <c r="H13" s="397">
        <v>27.327999999999999</v>
      </c>
      <c r="I13" s="397">
        <v>0</v>
      </c>
      <c r="J13" s="397">
        <v>0</v>
      </c>
      <c r="K13" s="397">
        <v>0</v>
      </c>
      <c r="L13" s="397">
        <v>0</v>
      </c>
      <c r="M13" s="402">
        <f>SUM(G13+I13+K13)</f>
        <v>3</v>
      </c>
      <c r="N13" s="402">
        <f>SUM(H13+J13+L13)</f>
        <v>27.327999999999999</v>
      </c>
      <c r="O13" s="321"/>
      <c r="P13" s="402">
        <v>0</v>
      </c>
      <c r="Q13" s="402">
        <v>0</v>
      </c>
      <c r="R13" s="326"/>
      <c r="S13" s="312">
        <f t="shared" si="1"/>
        <v>16</v>
      </c>
      <c r="T13" s="312">
        <f t="shared" si="2"/>
        <v>120.471</v>
      </c>
      <c r="U13" s="210"/>
      <c r="V13" s="209">
        <v>16</v>
      </c>
      <c r="W13" s="254">
        <v>120.471</v>
      </c>
      <c r="X13" s="210"/>
      <c r="Y13" s="415">
        <f t="shared" si="3"/>
        <v>0</v>
      </c>
      <c r="Z13" s="416">
        <f t="shared" si="4"/>
        <v>0</v>
      </c>
    </row>
    <row r="14" spans="2:26" x14ac:dyDescent="0.25">
      <c r="B14" s="404">
        <v>2006</v>
      </c>
      <c r="C14" s="326"/>
      <c r="D14" s="402">
        <v>22</v>
      </c>
      <c r="E14" s="403">
        <v>167.18199999999999</v>
      </c>
      <c r="F14" s="321"/>
      <c r="G14" s="397">
        <v>3</v>
      </c>
      <c r="H14" s="397">
        <v>63.084000000000003</v>
      </c>
      <c r="I14" s="397">
        <v>1</v>
      </c>
      <c r="J14" s="397">
        <v>223.3</v>
      </c>
      <c r="K14" s="397">
        <v>0</v>
      </c>
      <c r="L14" s="397">
        <v>0</v>
      </c>
      <c r="M14" s="402">
        <f t="shared" si="0"/>
        <v>4</v>
      </c>
      <c r="N14" s="402">
        <f t="shared" si="0"/>
        <v>286.38400000000001</v>
      </c>
      <c r="O14" s="321"/>
      <c r="P14" s="402">
        <v>0</v>
      </c>
      <c r="Q14" s="402">
        <v>0</v>
      </c>
      <c r="R14" s="326"/>
      <c r="S14" s="312">
        <f t="shared" si="1"/>
        <v>26</v>
      </c>
      <c r="T14" s="312">
        <f t="shared" si="2"/>
        <v>453.56600000000003</v>
      </c>
      <c r="U14" s="210"/>
      <c r="V14" s="209">
        <v>23</v>
      </c>
      <c r="W14" s="254">
        <v>434.90800000000002</v>
      </c>
      <c r="X14" s="210"/>
      <c r="Y14" s="415">
        <f t="shared" si="3"/>
        <v>3</v>
      </c>
      <c r="Z14" s="416">
        <f t="shared" si="4"/>
        <v>18.658000000000015</v>
      </c>
    </row>
    <row r="15" spans="2:26" ht="9.65" customHeight="1" x14ac:dyDescent="0.25">
      <c r="U15" s="210"/>
      <c r="V15" s="74"/>
      <c r="W15" s="64"/>
      <c r="X15" s="210"/>
      <c r="Y15" s="417"/>
      <c r="Z15" s="64"/>
    </row>
    <row r="16" spans="2:26" x14ac:dyDescent="0.3">
      <c r="D16" s="407" t="s">
        <v>349</v>
      </c>
      <c r="E16" s="408" t="s">
        <v>358</v>
      </c>
      <c r="F16" s="408"/>
      <c r="G16" s="408"/>
      <c r="H16" s="408"/>
      <c r="I16" s="408"/>
      <c r="J16" s="408"/>
      <c r="K16" s="408"/>
      <c r="L16" s="408"/>
      <c r="M16" s="408"/>
      <c r="N16" s="408"/>
      <c r="O16" s="408"/>
      <c r="P16" s="408"/>
      <c r="Q16" s="408"/>
      <c r="R16" s="408"/>
      <c r="S16" s="408"/>
      <c r="T16" s="408"/>
      <c r="U16" s="210"/>
      <c r="V16" s="74"/>
      <c r="W16" s="64"/>
      <c r="X16" s="210"/>
      <c r="Y16" s="417"/>
      <c r="Z16" s="64"/>
    </row>
    <row r="17" spans="2:26" ht="11" customHeight="1" x14ac:dyDescent="0.25">
      <c r="U17" s="210"/>
      <c r="V17" s="74"/>
      <c r="W17" s="64"/>
      <c r="X17" s="210"/>
      <c r="Y17" s="417"/>
      <c r="Z17" s="64"/>
    </row>
    <row r="18" spans="2:26" x14ac:dyDescent="0.25">
      <c r="B18" s="405">
        <v>2007</v>
      </c>
      <c r="C18" s="321"/>
      <c r="D18" s="402">
        <v>18</v>
      </c>
      <c r="E18" s="403">
        <v>148.93199999999999</v>
      </c>
      <c r="F18" s="321"/>
      <c r="G18" s="397">
        <v>2</v>
      </c>
      <c r="H18" s="397">
        <v>19.96</v>
      </c>
      <c r="I18" s="397">
        <v>2</v>
      </c>
      <c r="J18" s="397">
        <v>1045.26</v>
      </c>
      <c r="K18" s="397">
        <v>0</v>
      </c>
      <c r="L18" s="397">
        <v>0</v>
      </c>
      <c r="M18" s="402">
        <f t="shared" ref="M18:M24" si="5">SUM(G18+I18+K18)</f>
        <v>4</v>
      </c>
      <c r="N18" s="402">
        <f t="shared" ref="N18:N24" si="6">SUM(H18+J18+L18)</f>
        <v>1065.22</v>
      </c>
      <c r="O18" s="321"/>
      <c r="P18" s="402">
        <v>0</v>
      </c>
      <c r="Q18" s="402">
        <v>0</v>
      </c>
      <c r="R18" s="321"/>
      <c r="S18" s="312">
        <f>SUM(D18+M18+P18)</f>
        <v>22</v>
      </c>
      <c r="T18" s="312">
        <f>SUM(E18+N18+Q18)</f>
        <v>1214.152</v>
      </c>
      <c r="U18" s="210"/>
      <c r="V18" s="209">
        <v>22</v>
      </c>
      <c r="W18" s="254">
        <v>1214.152</v>
      </c>
      <c r="X18" s="210"/>
      <c r="Y18" s="415">
        <f t="shared" ref="Y18:Y31" si="7">SUM(S18-V18)</f>
        <v>0</v>
      </c>
      <c r="Z18" s="416">
        <f t="shared" ref="Z18:Z31" si="8">SUM(T18-W18)</f>
        <v>0</v>
      </c>
    </row>
    <row r="19" spans="2:26" x14ac:dyDescent="0.25">
      <c r="B19" s="404">
        <v>2008</v>
      </c>
      <c r="C19" s="321"/>
      <c r="D19" s="402">
        <v>10</v>
      </c>
      <c r="E19" s="403">
        <v>73.256</v>
      </c>
      <c r="F19" s="321"/>
      <c r="G19" s="397">
        <v>1</v>
      </c>
      <c r="H19" s="397">
        <v>9.69</v>
      </c>
      <c r="I19" s="397">
        <v>0</v>
      </c>
      <c r="J19" s="397">
        <v>0</v>
      </c>
      <c r="K19" s="397">
        <v>0</v>
      </c>
      <c r="L19" s="397">
        <v>0</v>
      </c>
      <c r="M19" s="402">
        <f t="shared" si="5"/>
        <v>1</v>
      </c>
      <c r="N19" s="402">
        <f t="shared" si="6"/>
        <v>9.69</v>
      </c>
      <c r="O19" s="321"/>
      <c r="P19" s="402">
        <v>0</v>
      </c>
      <c r="Q19" s="402">
        <v>0</v>
      </c>
      <c r="R19" s="321"/>
      <c r="S19" s="312">
        <f t="shared" ref="S19:S24" si="9">SUM(D19+M19+P19)</f>
        <v>11</v>
      </c>
      <c r="T19" s="312">
        <f t="shared" ref="T19:T24" si="10">SUM(E19+N19+Q19)</f>
        <v>82.945999999999998</v>
      </c>
      <c r="U19" s="210"/>
      <c r="V19" s="255">
        <v>11</v>
      </c>
      <c r="W19" s="256">
        <v>82.945999999999998</v>
      </c>
      <c r="X19" s="210"/>
      <c r="Y19" s="415">
        <f t="shared" si="7"/>
        <v>0</v>
      </c>
      <c r="Z19" s="416">
        <f t="shared" si="8"/>
        <v>0</v>
      </c>
    </row>
    <row r="20" spans="2:26" x14ac:dyDescent="0.25">
      <c r="B20" s="404">
        <v>2009</v>
      </c>
      <c r="C20" s="321"/>
      <c r="D20" s="402">
        <v>15</v>
      </c>
      <c r="E20" s="403">
        <v>110.962</v>
      </c>
      <c r="F20" s="321"/>
      <c r="G20" s="397">
        <v>1</v>
      </c>
      <c r="H20" s="397">
        <v>49</v>
      </c>
      <c r="I20" s="397">
        <v>0</v>
      </c>
      <c r="J20" s="397">
        <v>0</v>
      </c>
      <c r="K20" s="397">
        <v>2</v>
      </c>
      <c r="L20" s="397">
        <v>3211.8</v>
      </c>
      <c r="M20" s="402">
        <f t="shared" si="5"/>
        <v>3</v>
      </c>
      <c r="N20" s="402">
        <f t="shared" si="6"/>
        <v>3260.8</v>
      </c>
      <c r="O20" s="321"/>
      <c r="P20" s="402">
        <v>0</v>
      </c>
      <c r="Q20" s="402">
        <v>0</v>
      </c>
      <c r="R20" s="321"/>
      <c r="S20" s="312">
        <f t="shared" si="9"/>
        <v>18</v>
      </c>
      <c r="T20" s="312">
        <f t="shared" si="10"/>
        <v>3371.7620000000002</v>
      </c>
      <c r="U20" s="210"/>
      <c r="V20" s="209">
        <v>17</v>
      </c>
      <c r="W20" s="254">
        <v>3361.2620000000002</v>
      </c>
      <c r="X20" s="210"/>
      <c r="Y20" s="415">
        <f t="shared" si="7"/>
        <v>1</v>
      </c>
      <c r="Z20" s="416">
        <f t="shared" si="8"/>
        <v>10.5</v>
      </c>
    </row>
    <row r="21" spans="2:26" x14ac:dyDescent="0.25">
      <c r="B21" s="404">
        <v>2010</v>
      </c>
      <c r="C21" s="326"/>
      <c r="D21" s="402">
        <v>26</v>
      </c>
      <c r="E21" s="403">
        <v>157.34399999999999</v>
      </c>
      <c r="F21" s="321"/>
      <c r="G21" s="397">
        <v>6</v>
      </c>
      <c r="H21" s="397">
        <v>247.286</v>
      </c>
      <c r="I21" s="397">
        <v>2</v>
      </c>
      <c r="J21" s="397">
        <v>511.32</v>
      </c>
      <c r="K21" s="397">
        <v>0</v>
      </c>
      <c r="L21" s="397">
        <v>0</v>
      </c>
      <c r="M21" s="402">
        <f t="shared" si="5"/>
        <v>8</v>
      </c>
      <c r="N21" s="402">
        <f t="shared" si="6"/>
        <v>758.60599999999999</v>
      </c>
      <c r="O21" s="321"/>
      <c r="P21" s="402">
        <v>0</v>
      </c>
      <c r="Q21" s="402">
        <v>0</v>
      </c>
      <c r="R21" s="321"/>
      <c r="S21" s="312">
        <f t="shared" si="9"/>
        <v>34</v>
      </c>
      <c r="T21" s="312">
        <f t="shared" si="10"/>
        <v>915.95</v>
      </c>
      <c r="U21" s="210"/>
      <c r="V21" s="209">
        <v>30</v>
      </c>
      <c r="W21" s="254">
        <v>844.62899999999991</v>
      </c>
      <c r="X21" s="210"/>
      <c r="Y21" s="415">
        <f t="shared" si="7"/>
        <v>4</v>
      </c>
      <c r="Z21" s="416">
        <f t="shared" si="8"/>
        <v>71.32100000000014</v>
      </c>
    </row>
    <row r="22" spans="2:26" x14ac:dyDescent="0.25">
      <c r="B22" s="404">
        <v>2011</v>
      </c>
      <c r="C22" s="321"/>
      <c r="D22" s="402">
        <v>20</v>
      </c>
      <c r="E22" s="403">
        <v>155.27000000000001</v>
      </c>
      <c r="F22" s="321"/>
      <c r="G22" s="397">
        <v>11</v>
      </c>
      <c r="H22" s="397">
        <v>317.77600000000001</v>
      </c>
      <c r="I22" s="397">
        <v>6</v>
      </c>
      <c r="J22" s="397">
        <v>1149.5899999999999</v>
      </c>
      <c r="K22" s="397">
        <v>0</v>
      </c>
      <c r="L22" s="397">
        <v>0</v>
      </c>
      <c r="M22" s="402">
        <f t="shared" si="5"/>
        <v>17</v>
      </c>
      <c r="N22" s="402">
        <f t="shared" si="6"/>
        <v>1467.366</v>
      </c>
      <c r="O22" s="321"/>
      <c r="P22" s="402">
        <v>0</v>
      </c>
      <c r="Q22" s="402">
        <v>0</v>
      </c>
      <c r="R22" s="321"/>
      <c r="S22" s="312">
        <f t="shared" si="9"/>
        <v>37</v>
      </c>
      <c r="T22" s="312">
        <f t="shared" si="10"/>
        <v>1622.636</v>
      </c>
      <c r="U22" s="210"/>
      <c r="V22" s="209">
        <v>32</v>
      </c>
      <c r="W22" s="254">
        <v>1018.8859999999999</v>
      </c>
      <c r="X22" s="210"/>
      <c r="Y22" s="415">
        <f t="shared" si="7"/>
        <v>5</v>
      </c>
      <c r="Z22" s="416">
        <f t="shared" si="8"/>
        <v>603.75000000000011</v>
      </c>
    </row>
    <row r="23" spans="2:26" x14ac:dyDescent="0.25">
      <c r="B23" s="404">
        <v>2012</v>
      </c>
      <c r="C23" s="326"/>
      <c r="D23" s="402">
        <v>12</v>
      </c>
      <c r="E23" s="403">
        <v>81.045000000000002</v>
      </c>
      <c r="F23" s="321"/>
      <c r="G23" s="397">
        <v>1</v>
      </c>
      <c r="H23" s="397">
        <v>10.08</v>
      </c>
      <c r="I23" s="397">
        <v>1</v>
      </c>
      <c r="J23" s="397">
        <v>605.15</v>
      </c>
      <c r="K23" s="397">
        <v>0</v>
      </c>
      <c r="L23" s="397">
        <v>0</v>
      </c>
      <c r="M23" s="402">
        <f t="shared" si="5"/>
        <v>2</v>
      </c>
      <c r="N23" s="402">
        <f t="shared" si="6"/>
        <v>615.23</v>
      </c>
      <c r="O23" s="321"/>
      <c r="P23" s="402">
        <v>0</v>
      </c>
      <c r="Q23" s="402">
        <v>0</v>
      </c>
      <c r="R23" s="326"/>
      <c r="S23" s="312">
        <f t="shared" si="9"/>
        <v>14</v>
      </c>
      <c r="T23" s="312">
        <f t="shared" si="10"/>
        <v>696.27499999999998</v>
      </c>
      <c r="U23" s="210"/>
      <c r="V23" s="209">
        <v>14</v>
      </c>
      <c r="W23" s="254">
        <v>696.27499999999998</v>
      </c>
      <c r="X23" s="210"/>
      <c r="Y23" s="415">
        <f t="shared" si="7"/>
        <v>0</v>
      </c>
      <c r="Z23" s="416">
        <f t="shared" si="8"/>
        <v>0</v>
      </c>
    </row>
    <row r="24" spans="2:26" x14ac:dyDescent="0.25">
      <c r="B24" s="404">
        <v>2013</v>
      </c>
      <c r="C24" s="326"/>
      <c r="D24" s="402">
        <v>9</v>
      </c>
      <c r="E24" s="403">
        <v>51.734999999999999</v>
      </c>
      <c r="F24" s="321"/>
      <c r="G24" s="397">
        <v>2</v>
      </c>
      <c r="H24" s="397">
        <v>61.05</v>
      </c>
      <c r="I24" s="397">
        <v>2</v>
      </c>
      <c r="J24" s="397">
        <v>963.98</v>
      </c>
      <c r="K24" s="397">
        <v>0</v>
      </c>
      <c r="L24" s="397">
        <v>0</v>
      </c>
      <c r="M24" s="402">
        <f t="shared" si="5"/>
        <v>4</v>
      </c>
      <c r="N24" s="402">
        <f t="shared" si="6"/>
        <v>1025.03</v>
      </c>
      <c r="O24" s="321"/>
      <c r="P24" s="402">
        <v>0</v>
      </c>
      <c r="Q24" s="402">
        <v>0</v>
      </c>
      <c r="R24" s="326"/>
      <c r="S24" s="312">
        <f t="shared" si="9"/>
        <v>13</v>
      </c>
      <c r="T24" s="312">
        <f t="shared" si="10"/>
        <v>1076.7649999999999</v>
      </c>
      <c r="U24" s="210"/>
      <c r="V24" s="209">
        <v>11</v>
      </c>
      <c r="W24" s="254">
        <v>295.26</v>
      </c>
      <c r="X24" s="210"/>
      <c r="Y24" s="415">
        <f t="shared" si="7"/>
        <v>2</v>
      </c>
      <c r="Z24" s="416">
        <f t="shared" si="8"/>
        <v>781.50499999999988</v>
      </c>
    </row>
    <row r="25" spans="2:26" x14ac:dyDescent="0.25">
      <c r="B25" s="404">
        <v>2014</v>
      </c>
      <c r="C25" s="326"/>
      <c r="D25" s="402">
        <v>13</v>
      </c>
      <c r="E25" s="403">
        <v>110.995</v>
      </c>
      <c r="F25" s="321"/>
      <c r="G25" s="397">
        <v>0</v>
      </c>
      <c r="H25" s="397">
        <v>0</v>
      </c>
      <c r="I25" s="397">
        <v>0</v>
      </c>
      <c r="J25" s="397">
        <v>0</v>
      </c>
      <c r="K25" s="397">
        <v>0</v>
      </c>
      <c r="L25" s="397">
        <v>0</v>
      </c>
      <c r="M25" s="402">
        <f t="shared" ref="M25:N31" si="11">SUM(G25+I25+K25)</f>
        <v>0</v>
      </c>
      <c r="N25" s="402">
        <f t="shared" si="11"/>
        <v>0</v>
      </c>
      <c r="O25" s="321"/>
      <c r="P25" s="402">
        <v>0</v>
      </c>
      <c r="Q25" s="402">
        <v>0</v>
      </c>
      <c r="R25" s="321"/>
      <c r="S25" s="312">
        <f t="shared" ref="S25:T31" si="12">SUM(D25+M25+P25)</f>
        <v>13</v>
      </c>
      <c r="T25" s="312">
        <f t="shared" si="12"/>
        <v>110.995</v>
      </c>
      <c r="U25" s="210"/>
      <c r="V25" s="209">
        <v>12</v>
      </c>
      <c r="W25" s="254">
        <v>102.495</v>
      </c>
      <c r="X25" s="210"/>
      <c r="Y25" s="415">
        <f t="shared" si="7"/>
        <v>1</v>
      </c>
      <c r="Z25" s="416">
        <f t="shared" si="8"/>
        <v>8.5</v>
      </c>
    </row>
    <row r="26" spans="2:26" x14ac:dyDescent="0.25">
      <c r="B26" s="404">
        <v>2015</v>
      </c>
      <c r="C26" s="321"/>
      <c r="D26" s="402">
        <v>8</v>
      </c>
      <c r="E26" s="403">
        <v>43.51</v>
      </c>
      <c r="F26" s="321"/>
      <c r="G26" s="397">
        <v>0</v>
      </c>
      <c r="H26" s="397">
        <v>0</v>
      </c>
      <c r="I26" s="397">
        <v>0</v>
      </c>
      <c r="J26" s="397">
        <v>0</v>
      </c>
      <c r="K26" s="397">
        <v>0</v>
      </c>
      <c r="L26" s="397">
        <v>0</v>
      </c>
      <c r="M26" s="402">
        <f t="shared" si="11"/>
        <v>0</v>
      </c>
      <c r="N26" s="402">
        <f t="shared" si="11"/>
        <v>0</v>
      </c>
      <c r="O26" s="321"/>
      <c r="P26" s="402">
        <v>0</v>
      </c>
      <c r="Q26" s="402">
        <v>0</v>
      </c>
      <c r="R26" s="321"/>
      <c r="S26" s="312">
        <f t="shared" si="12"/>
        <v>8</v>
      </c>
      <c r="T26" s="312">
        <f t="shared" si="12"/>
        <v>43.51</v>
      </c>
      <c r="U26" s="210"/>
      <c r="V26" s="209">
        <v>8</v>
      </c>
      <c r="W26" s="254">
        <v>43.51</v>
      </c>
      <c r="X26" s="210"/>
      <c r="Y26" s="415">
        <f t="shared" si="7"/>
        <v>0</v>
      </c>
      <c r="Z26" s="416">
        <f t="shared" si="8"/>
        <v>0</v>
      </c>
    </row>
    <row r="27" spans="2:26" x14ac:dyDescent="0.25">
      <c r="B27" s="404">
        <v>2016</v>
      </c>
      <c r="C27" s="326"/>
      <c r="D27" s="402">
        <v>13</v>
      </c>
      <c r="E27" s="403">
        <v>85.19</v>
      </c>
      <c r="F27" s="321"/>
      <c r="G27" s="397">
        <v>1</v>
      </c>
      <c r="H27" s="397">
        <v>8.9600000000000009</v>
      </c>
      <c r="I27" s="397">
        <v>0</v>
      </c>
      <c r="J27" s="397">
        <v>0</v>
      </c>
      <c r="K27" s="397">
        <v>0</v>
      </c>
      <c r="L27" s="397">
        <v>0</v>
      </c>
      <c r="M27" s="402">
        <f t="shared" si="11"/>
        <v>1</v>
      </c>
      <c r="N27" s="402">
        <f t="shared" si="11"/>
        <v>8.9600000000000009</v>
      </c>
      <c r="O27" s="321"/>
      <c r="P27" s="402">
        <v>0</v>
      </c>
      <c r="Q27" s="402">
        <v>0</v>
      </c>
      <c r="R27" s="326"/>
      <c r="S27" s="312">
        <f t="shared" si="12"/>
        <v>14</v>
      </c>
      <c r="T27" s="312">
        <f t="shared" si="12"/>
        <v>94.15</v>
      </c>
      <c r="U27" s="210"/>
      <c r="V27" s="209">
        <v>13</v>
      </c>
      <c r="W27" s="254">
        <v>86.990000000000009</v>
      </c>
      <c r="X27" s="210"/>
      <c r="Y27" s="415">
        <f t="shared" si="7"/>
        <v>1</v>
      </c>
      <c r="Z27" s="416">
        <f t="shared" si="8"/>
        <v>7.1599999999999966</v>
      </c>
    </row>
    <row r="28" spans="2:26" x14ac:dyDescent="0.25">
      <c r="B28" s="404">
        <v>2017</v>
      </c>
      <c r="C28" s="326"/>
      <c r="D28" s="402">
        <v>3</v>
      </c>
      <c r="E28" s="403">
        <v>25.23</v>
      </c>
      <c r="F28" s="321"/>
      <c r="G28" s="397">
        <v>0</v>
      </c>
      <c r="H28" s="397">
        <v>0</v>
      </c>
      <c r="I28" s="397">
        <v>0</v>
      </c>
      <c r="J28" s="397">
        <v>0</v>
      </c>
      <c r="K28" s="397">
        <v>0</v>
      </c>
      <c r="L28" s="397">
        <v>0</v>
      </c>
      <c r="M28" s="402">
        <f t="shared" ref="M28:M30" si="13">SUM(G28+I28+K28)</f>
        <v>0</v>
      </c>
      <c r="N28" s="402">
        <f t="shared" ref="N28:N30" si="14">SUM(H28+J28+L28)</f>
        <v>0</v>
      </c>
      <c r="O28" s="321"/>
      <c r="P28" s="402">
        <v>0</v>
      </c>
      <c r="Q28" s="402">
        <v>0</v>
      </c>
      <c r="R28" s="326"/>
      <c r="S28" s="312">
        <f t="shared" ref="S28:S30" si="15">SUM(D28+M28+P28)</f>
        <v>3</v>
      </c>
      <c r="T28" s="312">
        <f t="shared" ref="T28:T30" si="16">SUM(E28+N28+Q28)</f>
        <v>25.23</v>
      </c>
      <c r="U28" s="210"/>
      <c r="V28" s="209">
        <v>3</v>
      </c>
      <c r="W28" s="254">
        <v>25.23</v>
      </c>
      <c r="X28" s="210"/>
      <c r="Y28" s="415">
        <f t="shared" ref="Y28:Y30" si="17">SUM(S28-V28)</f>
        <v>0</v>
      </c>
      <c r="Z28" s="416">
        <f t="shared" ref="Z28:Z30" si="18">SUM(T28-W28)</f>
        <v>0</v>
      </c>
    </row>
    <row r="29" spans="2:26" x14ac:dyDescent="0.25">
      <c r="B29" s="404">
        <v>2018</v>
      </c>
      <c r="C29" s="326"/>
      <c r="D29" s="402">
        <v>3</v>
      </c>
      <c r="E29" s="403">
        <v>35.68</v>
      </c>
      <c r="F29" s="321"/>
      <c r="G29" s="397">
        <v>0</v>
      </c>
      <c r="H29" s="397">
        <v>0</v>
      </c>
      <c r="I29" s="397">
        <v>0</v>
      </c>
      <c r="J29" s="397">
        <v>0</v>
      </c>
      <c r="K29" s="397">
        <v>0</v>
      </c>
      <c r="L29" s="397">
        <v>0</v>
      </c>
      <c r="M29" s="402">
        <f t="shared" si="13"/>
        <v>0</v>
      </c>
      <c r="N29" s="402">
        <f t="shared" si="14"/>
        <v>0</v>
      </c>
      <c r="O29" s="321"/>
      <c r="P29" s="402">
        <v>0</v>
      </c>
      <c r="Q29" s="402">
        <v>0</v>
      </c>
      <c r="R29" s="326"/>
      <c r="S29" s="312">
        <f t="shared" si="15"/>
        <v>3</v>
      </c>
      <c r="T29" s="312">
        <f t="shared" si="16"/>
        <v>35.68</v>
      </c>
      <c r="U29" s="210"/>
      <c r="V29" s="209">
        <v>3</v>
      </c>
      <c r="W29" s="254">
        <v>35.68</v>
      </c>
      <c r="X29" s="210"/>
      <c r="Y29" s="415">
        <f t="shared" si="17"/>
        <v>0</v>
      </c>
      <c r="Z29" s="416">
        <f t="shared" si="18"/>
        <v>0</v>
      </c>
    </row>
    <row r="30" spans="2:26" x14ac:dyDescent="0.25">
      <c r="B30" s="404">
        <v>2019</v>
      </c>
      <c r="C30" s="326"/>
      <c r="D30" s="402">
        <v>2</v>
      </c>
      <c r="E30" s="403">
        <v>17.52</v>
      </c>
      <c r="F30" s="321"/>
      <c r="G30" s="397">
        <v>0</v>
      </c>
      <c r="H30" s="397">
        <v>0</v>
      </c>
      <c r="I30" s="397">
        <v>0</v>
      </c>
      <c r="J30" s="397">
        <v>0</v>
      </c>
      <c r="K30" s="397">
        <v>0</v>
      </c>
      <c r="L30" s="397">
        <v>0</v>
      </c>
      <c r="M30" s="402">
        <f t="shared" si="13"/>
        <v>0</v>
      </c>
      <c r="N30" s="402">
        <f t="shared" si="14"/>
        <v>0</v>
      </c>
      <c r="O30" s="321"/>
      <c r="P30" s="402">
        <v>0</v>
      </c>
      <c r="Q30" s="402">
        <v>0</v>
      </c>
      <c r="R30" s="326"/>
      <c r="S30" s="312">
        <f t="shared" si="15"/>
        <v>2</v>
      </c>
      <c r="T30" s="312">
        <f t="shared" si="16"/>
        <v>17.52</v>
      </c>
      <c r="U30" s="210"/>
      <c r="V30" s="209">
        <v>2</v>
      </c>
      <c r="W30" s="254">
        <v>17.52</v>
      </c>
      <c r="X30" s="210"/>
      <c r="Y30" s="415">
        <f t="shared" si="17"/>
        <v>0</v>
      </c>
      <c r="Z30" s="416">
        <f t="shared" si="18"/>
        <v>0</v>
      </c>
    </row>
    <row r="31" spans="2:26" x14ac:dyDescent="0.25">
      <c r="B31" s="404">
        <v>2020</v>
      </c>
      <c r="C31" s="326"/>
      <c r="D31" s="402">
        <v>2</v>
      </c>
      <c r="E31" s="403">
        <v>7.5</v>
      </c>
      <c r="F31" s="321"/>
      <c r="G31" s="397">
        <v>0</v>
      </c>
      <c r="H31" s="397">
        <v>0</v>
      </c>
      <c r="I31" s="397">
        <v>0</v>
      </c>
      <c r="J31" s="397">
        <v>0</v>
      </c>
      <c r="K31" s="397">
        <v>0</v>
      </c>
      <c r="L31" s="397">
        <v>0</v>
      </c>
      <c r="M31" s="402">
        <f t="shared" si="11"/>
        <v>0</v>
      </c>
      <c r="N31" s="402">
        <f t="shared" si="11"/>
        <v>0</v>
      </c>
      <c r="O31" s="321"/>
      <c r="P31" s="402">
        <v>0</v>
      </c>
      <c r="Q31" s="402">
        <v>0</v>
      </c>
      <c r="R31" s="326"/>
      <c r="S31" s="312">
        <f t="shared" si="12"/>
        <v>2</v>
      </c>
      <c r="T31" s="312">
        <f t="shared" si="12"/>
        <v>7.5</v>
      </c>
      <c r="U31" s="210"/>
      <c r="V31" s="209">
        <v>2</v>
      </c>
      <c r="W31" s="254">
        <v>7.5</v>
      </c>
      <c r="X31" s="210"/>
      <c r="Y31" s="415">
        <f t="shared" si="7"/>
        <v>0</v>
      </c>
      <c r="Z31" s="416">
        <f t="shared" si="8"/>
        <v>0</v>
      </c>
    </row>
    <row r="32" spans="2:26" ht="9.65" customHeight="1" x14ac:dyDescent="0.25">
      <c r="U32" s="210"/>
      <c r="V32" s="51"/>
      <c r="W32" s="51"/>
      <c r="X32" s="210"/>
      <c r="Y32" s="267"/>
      <c r="Z32" s="267"/>
    </row>
    <row r="33" spans="1:26" ht="14" x14ac:dyDescent="0.3">
      <c r="D33" s="407" t="s">
        <v>350</v>
      </c>
      <c r="E33" s="408" t="s">
        <v>359</v>
      </c>
      <c r="F33" s="408"/>
      <c r="G33" s="408"/>
      <c r="H33" s="408"/>
      <c r="I33" s="408"/>
      <c r="J33" s="408"/>
      <c r="K33" s="408"/>
      <c r="L33" s="408"/>
      <c r="M33" s="408"/>
      <c r="N33" s="408"/>
      <c r="O33" s="408"/>
      <c r="P33" s="408"/>
      <c r="Q33" s="408"/>
      <c r="R33" s="408"/>
      <c r="S33" s="408"/>
      <c r="T33" s="408"/>
      <c r="U33" s="210"/>
      <c r="V33" s="51"/>
      <c r="W33" s="51"/>
      <c r="X33" s="210"/>
      <c r="Y33" s="267"/>
      <c r="Z33" s="267"/>
    </row>
    <row r="34" spans="1:26" ht="14" x14ac:dyDescent="0.25">
      <c r="U34" s="210"/>
      <c r="V34" s="51"/>
      <c r="W34" s="51"/>
      <c r="X34" s="210"/>
      <c r="Y34" s="267"/>
      <c r="Z34" s="267"/>
    </row>
    <row r="35" spans="1:26" s="200" customFormat="1" ht="28" x14ac:dyDescent="0.25">
      <c r="A35" s="315"/>
      <c r="B35" s="330" t="s">
        <v>354</v>
      </c>
      <c r="C35" s="199"/>
      <c r="D35" s="332">
        <f>SUM(D8:D31)</f>
        <v>206</v>
      </c>
      <c r="E35" s="332">
        <f>SUM(E8:E31)</f>
        <v>1462.1129999999998</v>
      </c>
      <c r="F35" s="199"/>
      <c r="G35" s="406">
        <f t="shared" ref="G35:N35" si="19">SUM(G8:G31)</f>
        <v>33</v>
      </c>
      <c r="H35" s="406">
        <f t="shared" si="19"/>
        <v>909.81400000000008</v>
      </c>
      <c r="I35" s="406">
        <f t="shared" si="19"/>
        <v>14</v>
      </c>
      <c r="J35" s="406">
        <f t="shared" si="19"/>
        <v>4498.6000000000004</v>
      </c>
      <c r="K35" s="406">
        <f t="shared" si="19"/>
        <v>2</v>
      </c>
      <c r="L35" s="406">
        <f t="shared" si="19"/>
        <v>3211.8</v>
      </c>
      <c r="M35" s="332">
        <f t="shared" si="19"/>
        <v>49</v>
      </c>
      <c r="N35" s="332">
        <f t="shared" si="19"/>
        <v>8620.2139999999999</v>
      </c>
      <c r="O35" s="199"/>
      <c r="P35" s="332">
        <f>SUM(P8:P31)</f>
        <v>0</v>
      </c>
      <c r="Q35" s="332">
        <f>SUM(Q8:Q31)</f>
        <v>0</v>
      </c>
      <c r="R35" s="199"/>
      <c r="S35" s="331">
        <f>SUM(S8:S31)</f>
        <v>255</v>
      </c>
      <c r="T35" s="331">
        <f>SUM(T8:T31)</f>
        <v>10082.326999999999</v>
      </c>
      <c r="U35" s="210"/>
      <c r="V35" s="412">
        <f>SUM(V8:V31)</f>
        <v>234</v>
      </c>
      <c r="W35" s="412">
        <f>SUM(W8:W31)</f>
        <v>8564.982</v>
      </c>
      <c r="X35" s="77"/>
      <c r="Y35" s="413">
        <f>SUM(S35-V35)</f>
        <v>21</v>
      </c>
      <c r="Z35" s="414">
        <f>SUM(T35-W35)</f>
        <v>1517.3449999999993</v>
      </c>
    </row>
    <row r="36" spans="1:26" ht="9.65" customHeight="1" x14ac:dyDescent="0.35"/>
    <row r="38" spans="1:26" ht="20" x14ac:dyDescent="0.35">
      <c r="C38" s="401"/>
      <c r="D38" s="539" t="s">
        <v>371</v>
      </c>
      <c r="E38" s="539"/>
      <c r="F38" s="539"/>
      <c r="G38" s="539"/>
      <c r="H38" s="539"/>
      <c r="I38" s="539"/>
      <c r="J38" s="539"/>
      <c r="K38" s="539"/>
      <c r="L38" s="539"/>
      <c r="M38" s="539"/>
      <c r="N38" s="539"/>
      <c r="O38" s="538">
        <f>'Annual Capacity'!M1</f>
        <v>45716</v>
      </c>
      <c r="P38" s="538"/>
      <c r="Q38" s="538"/>
      <c r="R38" s="303"/>
      <c r="S38" s="282"/>
      <c r="T38" s="282"/>
      <c r="U38" s="252"/>
      <c r="V38" s="252"/>
      <c r="W38" s="252"/>
      <c r="X38" s="252"/>
      <c r="Y38" s="338"/>
      <c r="Z38" s="338"/>
    </row>
    <row r="39" spans="1:26" ht="18" x14ac:dyDescent="0.35">
      <c r="B39" s="299"/>
      <c r="C39" s="1"/>
      <c r="D39" s="1"/>
      <c r="E39" s="1"/>
      <c r="F39" s="1"/>
      <c r="G39" s="1"/>
      <c r="H39" s="1"/>
      <c r="I39" s="1"/>
      <c r="J39" s="1"/>
      <c r="K39" s="1"/>
      <c r="L39" s="1"/>
      <c r="M39" s="1"/>
      <c r="N39" s="1"/>
      <c r="O39" s="1"/>
      <c r="P39" s="1"/>
      <c r="Q39" s="1"/>
      <c r="R39" s="1"/>
      <c r="S39" s="282"/>
      <c r="T39" s="282"/>
      <c r="U39" s="108"/>
      <c r="V39" s="108"/>
      <c r="W39" s="108"/>
      <c r="X39" s="108"/>
      <c r="Z39" s="265"/>
    </row>
    <row r="40" spans="1:26" ht="13.75" customHeight="1" x14ac:dyDescent="0.3">
      <c r="B40" s="316"/>
      <c r="C40" s="6"/>
      <c r="D40" s="500" t="s">
        <v>72</v>
      </c>
      <c r="E40" s="500"/>
      <c r="F40" s="6"/>
      <c r="G40" s="509" t="s">
        <v>9</v>
      </c>
      <c r="H40" s="510"/>
      <c r="I40" s="513" t="s">
        <v>9</v>
      </c>
      <c r="J40" s="514"/>
      <c r="K40" s="515" t="s">
        <v>9</v>
      </c>
      <c r="L40" s="514"/>
      <c r="M40" s="511" t="s">
        <v>9</v>
      </c>
      <c r="N40" s="512"/>
      <c r="O40" s="6"/>
      <c r="P40" s="500" t="s">
        <v>71</v>
      </c>
      <c r="Q40" s="500"/>
      <c r="R40" s="6"/>
      <c r="S40" s="540" t="str">
        <f>S3</f>
        <v>Total of All Projects               as 02/28/2025 (kW)</v>
      </c>
      <c r="T40" s="541"/>
      <c r="U40" s="108"/>
      <c r="V40" s="536"/>
      <c r="W40" s="536"/>
      <c r="X40" s="108"/>
      <c r="Y40" s="525"/>
      <c r="Z40" s="525"/>
    </row>
    <row r="41" spans="1:26" ht="25.25" customHeight="1" x14ac:dyDescent="0.3">
      <c r="B41" s="319"/>
      <c r="C41" s="6"/>
      <c r="D41" s="500"/>
      <c r="E41" s="500"/>
      <c r="F41" s="6"/>
      <c r="G41" s="496" t="s">
        <v>68</v>
      </c>
      <c r="H41" s="497"/>
      <c r="I41" s="502" t="s">
        <v>69</v>
      </c>
      <c r="J41" s="503"/>
      <c r="K41" s="516" t="s">
        <v>70</v>
      </c>
      <c r="L41" s="503"/>
      <c r="M41" s="498" t="s">
        <v>66</v>
      </c>
      <c r="N41" s="499"/>
      <c r="O41" s="6"/>
      <c r="P41" s="500"/>
      <c r="Q41" s="500"/>
      <c r="R41" s="6"/>
      <c r="S41" s="542"/>
      <c r="T41" s="543"/>
      <c r="U41" s="108"/>
      <c r="V41" s="537"/>
      <c r="W41" s="537"/>
      <c r="X41" s="108"/>
      <c r="Y41" s="526"/>
      <c r="Z41" s="526"/>
    </row>
    <row r="42" spans="1:26" ht="42" x14ac:dyDescent="0.25">
      <c r="B42" s="6"/>
      <c r="C42" s="44"/>
      <c r="D42" s="59" t="s">
        <v>8</v>
      </c>
      <c r="E42" s="59" t="s">
        <v>10</v>
      </c>
      <c r="F42" s="44"/>
      <c r="G42" s="45" t="s">
        <v>8</v>
      </c>
      <c r="H42" s="45" t="s">
        <v>10</v>
      </c>
      <c r="I42" s="45" t="s">
        <v>8</v>
      </c>
      <c r="J42" s="45" t="s">
        <v>10</v>
      </c>
      <c r="K42" s="45" t="s">
        <v>8</v>
      </c>
      <c r="L42" s="45" t="s">
        <v>10</v>
      </c>
      <c r="M42" s="59" t="s">
        <v>8</v>
      </c>
      <c r="N42" s="59" t="s">
        <v>10</v>
      </c>
      <c r="O42" s="44"/>
      <c r="P42" s="59" t="s">
        <v>8</v>
      </c>
      <c r="Q42" s="59" t="s">
        <v>10</v>
      </c>
      <c r="R42" s="44"/>
      <c r="S42" s="352" t="s">
        <v>7</v>
      </c>
      <c r="T42" s="352" t="s">
        <v>11</v>
      </c>
      <c r="U42" s="210"/>
      <c r="V42" s="50" t="s">
        <v>7</v>
      </c>
      <c r="W42" s="50" t="s">
        <v>22</v>
      </c>
      <c r="X42" s="210"/>
      <c r="Y42" s="266" t="s">
        <v>7</v>
      </c>
      <c r="Z42" s="266" t="s">
        <v>22</v>
      </c>
    </row>
    <row r="43" spans="1:26" ht="5" customHeight="1" x14ac:dyDescent="0.25">
      <c r="B43" s="6"/>
      <c r="C43" s="44"/>
      <c r="D43" s="44"/>
      <c r="E43" s="44"/>
      <c r="F43" s="44"/>
      <c r="G43" s="44"/>
      <c r="H43" s="44"/>
      <c r="I43" s="44"/>
      <c r="J43" s="44"/>
      <c r="K43" s="44"/>
      <c r="L43" s="44"/>
      <c r="M43" s="44"/>
      <c r="N43" s="44"/>
      <c r="O43" s="44"/>
      <c r="P43" s="44"/>
      <c r="Q43" s="44"/>
      <c r="R43" s="44"/>
      <c r="S43" s="44"/>
      <c r="T43" s="44"/>
      <c r="U43" s="210"/>
      <c r="V43" s="51"/>
      <c r="W43" s="51"/>
      <c r="X43" s="210"/>
      <c r="Y43" s="267"/>
      <c r="Z43" s="267"/>
    </row>
    <row r="44" spans="1:26" x14ac:dyDescent="0.25">
      <c r="B44" s="405">
        <v>2020</v>
      </c>
      <c r="C44" s="326"/>
      <c r="D44" s="402">
        <v>1</v>
      </c>
      <c r="E44" s="403">
        <v>9.92</v>
      </c>
      <c r="F44" s="321"/>
      <c r="G44" s="397">
        <v>0</v>
      </c>
      <c r="H44" s="397">
        <v>0</v>
      </c>
      <c r="I44" s="397">
        <v>0</v>
      </c>
      <c r="J44" s="397">
        <v>0</v>
      </c>
      <c r="K44" s="397">
        <v>0</v>
      </c>
      <c r="L44" s="397">
        <v>0</v>
      </c>
      <c r="M44" s="402">
        <f t="shared" ref="M44:M45" si="20">SUM(G44+I44+K44)</f>
        <v>0</v>
      </c>
      <c r="N44" s="402">
        <f t="shared" ref="N44:N45" si="21">SUM(H44+J44+L44)</f>
        <v>0</v>
      </c>
      <c r="O44" s="321"/>
      <c r="P44" s="402">
        <v>0</v>
      </c>
      <c r="Q44" s="402">
        <v>0</v>
      </c>
      <c r="R44" s="326"/>
      <c r="S44" s="312">
        <f t="shared" ref="S44:S45" si="22">SUM(D44+M44+P44)</f>
        <v>1</v>
      </c>
      <c r="T44" s="312">
        <f t="shared" ref="T44:T45" si="23">SUM(E44+N44+Q44)</f>
        <v>9.92</v>
      </c>
      <c r="U44" s="210"/>
      <c r="V44" s="209">
        <v>1</v>
      </c>
      <c r="W44" s="254">
        <v>9.92</v>
      </c>
      <c r="X44" s="210"/>
      <c r="Y44" s="415">
        <f t="shared" ref="Y44:Y45" si="24">SUM(S44-V44)</f>
        <v>0</v>
      </c>
      <c r="Z44" s="416">
        <f t="shared" ref="Z44:Z45" si="25">SUM(T44-W44)</f>
        <v>0</v>
      </c>
    </row>
    <row r="45" spans="1:26" x14ac:dyDescent="0.25">
      <c r="B45" s="404">
        <v>2021</v>
      </c>
      <c r="C45" s="326"/>
      <c r="D45" s="402">
        <v>1</v>
      </c>
      <c r="E45" s="403">
        <v>16.32</v>
      </c>
      <c r="F45" s="321"/>
      <c r="G45" s="397">
        <v>0</v>
      </c>
      <c r="H45" s="397">
        <v>0</v>
      </c>
      <c r="I45" s="397">
        <v>0</v>
      </c>
      <c r="J45" s="397">
        <v>0</v>
      </c>
      <c r="K45" s="397">
        <v>0</v>
      </c>
      <c r="L45" s="397">
        <v>0</v>
      </c>
      <c r="M45" s="402">
        <f t="shared" si="20"/>
        <v>0</v>
      </c>
      <c r="N45" s="402">
        <f t="shared" si="21"/>
        <v>0</v>
      </c>
      <c r="O45" s="321"/>
      <c r="P45" s="402">
        <v>0</v>
      </c>
      <c r="Q45" s="402">
        <v>0</v>
      </c>
      <c r="R45" s="326"/>
      <c r="S45" s="312">
        <f t="shared" si="22"/>
        <v>1</v>
      </c>
      <c r="T45" s="312">
        <f t="shared" si="23"/>
        <v>16.32</v>
      </c>
      <c r="U45" s="210"/>
      <c r="V45" s="209">
        <v>1</v>
      </c>
      <c r="W45" s="254">
        <v>16.32</v>
      </c>
      <c r="X45" s="210"/>
      <c r="Y45" s="415">
        <f t="shared" si="24"/>
        <v>0</v>
      </c>
      <c r="Z45" s="416">
        <f t="shared" si="25"/>
        <v>0</v>
      </c>
    </row>
    <row r="46" spans="1:26" ht="9.65" customHeight="1" x14ac:dyDescent="0.25">
      <c r="U46" s="210"/>
      <c r="V46" s="51"/>
      <c r="W46" s="51"/>
      <c r="X46" s="210"/>
      <c r="Y46" s="267"/>
      <c r="Z46" s="267"/>
    </row>
    <row r="47" spans="1:26" ht="14" x14ac:dyDescent="0.3">
      <c r="D47" s="407" t="s">
        <v>360</v>
      </c>
      <c r="E47" s="408" t="s">
        <v>361</v>
      </c>
      <c r="F47" s="408"/>
      <c r="G47" s="408"/>
      <c r="H47" s="408"/>
      <c r="I47" s="408"/>
      <c r="J47" s="408"/>
      <c r="K47" s="408"/>
      <c r="L47" s="408"/>
      <c r="M47" s="408"/>
      <c r="N47" s="408"/>
      <c r="O47" s="408"/>
      <c r="P47" s="408"/>
      <c r="Q47" s="408"/>
      <c r="R47" s="408"/>
      <c r="S47" s="408"/>
      <c r="T47" s="408"/>
      <c r="U47" s="210"/>
      <c r="V47" s="51"/>
      <c r="W47" s="51"/>
      <c r="X47" s="210"/>
      <c r="Y47" s="267"/>
      <c r="Z47" s="267"/>
    </row>
    <row r="48" spans="1:26" ht="14" x14ac:dyDescent="0.25">
      <c r="U48" s="210"/>
      <c r="V48" s="51"/>
      <c r="W48" s="51"/>
      <c r="X48" s="210"/>
      <c r="Y48" s="267"/>
      <c r="Z48" s="267"/>
    </row>
    <row r="49" spans="1:29" s="200" customFormat="1" ht="28" x14ac:dyDescent="0.25">
      <c r="A49" s="315"/>
      <c r="B49" s="330" t="s">
        <v>353</v>
      </c>
      <c r="C49" s="199"/>
      <c r="D49" s="332">
        <f>SUM(D44:D45)</f>
        <v>2</v>
      </c>
      <c r="E49" s="332">
        <f>SUM(E44:E45)</f>
        <v>26.240000000000002</v>
      </c>
      <c r="F49" s="199"/>
      <c r="G49" s="406">
        <f t="shared" ref="G49:N49" si="26">SUM(G44:G45)</f>
        <v>0</v>
      </c>
      <c r="H49" s="406">
        <f t="shared" si="26"/>
        <v>0</v>
      </c>
      <c r="I49" s="406">
        <f t="shared" si="26"/>
        <v>0</v>
      </c>
      <c r="J49" s="406">
        <f t="shared" si="26"/>
        <v>0</v>
      </c>
      <c r="K49" s="406">
        <f t="shared" si="26"/>
        <v>0</v>
      </c>
      <c r="L49" s="406">
        <f t="shared" si="26"/>
        <v>0</v>
      </c>
      <c r="M49" s="332">
        <f t="shared" si="26"/>
        <v>0</v>
      </c>
      <c r="N49" s="332">
        <f t="shared" si="26"/>
        <v>0</v>
      </c>
      <c r="O49" s="199"/>
      <c r="P49" s="332">
        <f>SUM(P44:P45)</f>
        <v>0</v>
      </c>
      <c r="Q49" s="332">
        <f>SUM(Q44:Q45)</f>
        <v>0</v>
      </c>
      <c r="R49" s="199"/>
      <c r="S49" s="331">
        <f>SUM(S44:S45)</f>
        <v>2</v>
      </c>
      <c r="T49" s="331">
        <f>SUM(T44:T45)</f>
        <v>26.240000000000002</v>
      </c>
      <c r="U49" s="210"/>
      <c r="V49" s="412">
        <f>SUM(V44:V45)</f>
        <v>2</v>
      </c>
      <c r="W49" s="412">
        <f>SUM(W44:W45)</f>
        <v>26.240000000000002</v>
      </c>
      <c r="X49" s="77"/>
      <c r="Y49" s="413">
        <f>SUM(S49-V49)</f>
        <v>0</v>
      </c>
      <c r="Z49" s="414">
        <f>SUM(T49-W49)</f>
        <v>0</v>
      </c>
    </row>
    <row r="51" spans="1:29" s="48" customFormat="1" ht="42.5" thickBot="1" x14ac:dyDescent="0.3">
      <c r="A51" s="317"/>
      <c r="B51" s="440" t="s">
        <v>355</v>
      </c>
      <c r="C51" s="198"/>
      <c r="D51" s="441">
        <f>SUM(D35+D49)</f>
        <v>208</v>
      </c>
      <c r="E51" s="442">
        <f>SUM(E35+E49)</f>
        <v>1488.3529999999998</v>
      </c>
      <c r="F51" s="199"/>
      <c r="G51" s="443">
        <f>SUM(G35+G49)</f>
        <v>33</v>
      </c>
      <c r="H51" s="443">
        <f t="shared" ref="H51:L51" si="27">SUM(H35+H49)</f>
        <v>909.81400000000008</v>
      </c>
      <c r="I51" s="443">
        <f t="shared" si="27"/>
        <v>14</v>
      </c>
      <c r="J51" s="443">
        <f t="shared" si="27"/>
        <v>4498.6000000000004</v>
      </c>
      <c r="K51" s="443">
        <f t="shared" si="27"/>
        <v>2</v>
      </c>
      <c r="L51" s="443">
        <f t="shared" si="27"/>
        <v>3211.8</v>
      </c>
      <c r="M51" s="442">
        <f t="shared" ref="M51:N51" si="28">SUM(M35+M49)</f>
        <v>49</v>
      </c>
      <c r="N51" s="442">
        <f t="shared" si="28"/>
        <v>8620.2139999999999</v>
      </c>
      <c r="O51" s="199"/>
      <c r="P51" s="442">
        <f t="shared" ref="P51:Q51" si="29">SUM(P35+P49)</f>
        <v>0</v>
      </c>
      <c r="Q51" s="442">
        <f t="shared" si="29"/>
        <v>0</v>
      </c>
      <c r="R51" s="199"/>
      <c r="S51" s="442">
        <f t="shared" ref="S51:T51" si="30">SUM(S35+S49)</f>
        <v>257</v>
      </c>
      <c r="T51" s="442">
        <f t="shared" si="30"/>
        <v>10108.566999999999</v>
      </c>
      <c r="U51" s="199"/>
      <c r="V51" s="445">
        <f>SUM(V35+V49)</f>
        <v>236</v>
      </c>
      <c r="W51" s="445">
        <f>SUM(W35+W49)</f>
        <v>8591.2219999999998</v>
      </c>
      <c r="X51" s="8"/>
      <c r="Y51" s="444">
        <f>SUM(Y35+Y49)</f>
        <v>21</v>
      </c>
      <c r="Z51" s="444">
        <f>SUM(Z35+Z49)</f>
        <v>1517.3449999999993</v>
      </c>
      <c r="AA51" s="200"/>
      <c r="AB51" s="439"/>
      <c r="AC51" s="439"/>
    </row>
    <row r="52" spans="1:29" ht="15" thickTop="1" x14ac:dyDescent="0.35"/>
  </sheetData>
  <mergeCells count="30">
    <mergeCell ref="S40:T41"/>
    <mergeCell ref="V40:W41"/>
    <mergeCell ref="Y40:Z41"/>
    <mergeCell ref="G41:H41"/>
    <mergeCell ref="I41:J41"/>
    <mergeCell ref="K41:L41"/>
    <mergeCell ref="M41:N41"/>
    <mergeCell ref="D38:N38"/>
    <mergeCell ref="O38:Q38"/>
    <mergeCell ref="D40:E41"/>
    <mergeCell ref="G40:H40"/>
    <mergeCell ref="I40:J40"/>
    <mergeCell ref="K40:L40"/>
    <mergeCell ref="M40:N40"/>
    <mergeCell ref="P40:Q41"/>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2"/>
  <sheetViews>
    <sheetView showGridLines="0" zoomScale="85" zoomScaleNormal="85" workbookViewId="0">
      <selection sqref="A1:B1"/>
    </sheetView>
  </sheetViews>
  <sheetFormatPr defaultColWidth="10.36328125" defaultRowHeight="14" x14ac:dyDescent="0.3"/>
  <cols>
    <col min="1" max="1" width="28.6328125" style="15" customWidth="1"/>
    <col min="2" max="2" width="23.5429687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24" t="s">
        <v>341</v>
      </c>
      <c r="B1" s="524"/>
      <c r="C1" s="192">
        <f>'Annual Capacity'!M1</f>
        <v>45716</v>
      </c>
      <c r="D1" s="300"/>
      <c r="E1" s="119"/>
      <c r="F1" s="119"/>
      <c r="G1" s="119"/>
      <c r="H1" s="119"/>
      <c r="I1" s="119"/>
      <c r="J1" s="135"/>
    </row>
    <row r="2" spans="1:15" ht="20" x14ac:dyDescent="0.3">
      <c r="A2" s="544" t="s">
        <v>363</v>
      </c>
      <c r="B2" s="544"/>
      <c r="C2" s="196"/>
      <c r="D2" s="196"/>
      <c r="E2" s="120"/>
      <c r="F2" s="120"/>
      <c r="G2" s="126"/>
      <c r="I2" s="120"/>
    </row>
    <row r="3" spans="1:15" s="1" customFormat="1" ht="5" customHeight="1" x14ac:dyDescent="0.3">
      <c r="A3" s="195"/>
      <c r="B3" s="195"/>
      <c r="C3" s="195"/>
      <c r="D3" s="195"/>
      <c r="E3" s="119"/>
      <c r="F3" s="119"/>
      <c r="G3" s="195"/>
      <c r="I3" s="119"/>
    </row>
    <row r="4" spans="1:15" ht="28.25" customHeight="1" x14ac:dyDescent="0.3">
      <c r="A4" s="41" t="s">
        <v>26</v>
      </c>
      <c r="B4" s="40" t="s">
        <v>27</v>
      </c>
      <c r="C4" s="39" t="s">
        <v>59</v>
      </c>
      <c r="D4" s="39" t="s">
        <v>21</v>
      </c>
    </row>
    <row r="5" spans="1:15" x14ac:dyDescent="0.3">
      <c r="A5" s="10" t="s">
        <v>160</v>
      </c>
      <c r="B5" s="72">
        <f>SUM('Annual Capacity'!D80+'Annual Capacity'!M80)</f>
        <v>213974</v>
      </c>
      <c r="C5" s="69">
        <f>SUM('Annual Capacity'!E80+'Annual Capacity'!N80)</f>
        <v>4091446.5839999998</v>
      </c>
      <c r="D5" s="29">
        <f>C5/$C$8</f>
        <v>0.8049516100814238</v>
      </c>
    </row>
    <row r="6" spans="1:15" x14ac:dyDescent="0.3">
      <c r="A6" s="10" t="s">
        <v>25</v>
      </c>
      <c r="B6" s="72">
        <f>'Annual Capacity'!P80</f>
        <v>191</v>
      </c>
      <c r="C6" s="69">
        <f>'Annual Capacity'!Q80</f>
        <v>815013.45499999996</v>
      </c>
      <c r="D6" s="29">
        <f>C6/$C$8</f>
        <v>0.1603458286381661</v>
      </c>
    </row>
    <row r="7" spans="1:15" x14ac:dyDescent="0.3">
      <c r="A7" s="10" t="s">
        <v>299</v>
      </c>
      <c r="B7" s="72">
        <f>'Annual Capacity'!S80</f>
        <v>114</v>
      </c>
      <c r="C7" s="69">
        <f>'Annual Capacity'!T80</f>
        <v>176387.84</v>
      </c>
      <c r="D7" s="29">
        <f>C7/$C$8</f>
        <v>3.4702561280410098E-2</v>
      </c>
    </row>
    <row r="8" spans="1:15" x14ac:dyDescent="0.3">
      <c r="A8" s="2" t="s">
        <v>0</v>
      </c>
      <c r="B8" s="73">
        <f>SUM(B5:B7)</f>
        <v>214279</v>
      </c>
      <c r="C8" s="70">
        <f>SUM(C5:C7)</f>
        <v>5082847.8789999997</v>
      </c>
      <c r="D8" s="71">
        <f>SUM(D5:D7)</f>
        <v>0.99999999999999989</v>
      </c>
    </row>
    <row r="9" spans="1:15" ht="18" x14ac:dyDescent="0.3">
      <c r="E9" s="120"/>
      <c r="F9" s="120"/>
      <c r="G9" s="120"/>
      <c r="H9" s="120"/>
      <c r="I9" s="120"/>
      <c r="J9" s="120"/>
      <c r="K9" s="120"/>
    </row>
    <row r="10" spans="1:15" ht="20" x14ac:dyDescent="0.3">
      <c r="A10" s="524" t="s">
        <v>294</v>
      </c>
      <c r="B10" s="524"/>
      <c r="C10" s="524"/>
      <c r="D10" s="524"/>
    </row>
    <row r="11" spans="1:15" ht="6" customHeight="1" x14ac:dyDescent="0.35">
      <c r="A11" s="9"/>
    </row>
    <row r="12" spans="1:15" ht="15.5" x14ac:dyDescent="0.35">
      <c r="A12" s="9"/>
      <c r="B12" s="549" t="s">
        <v>313</v>
      </c>
      <c r="C12" s="549"/>
      <c r="D12" s="549"/>
      <c r="F12" s="555" t="s">
        <v>314</v>
      </c>
      <c r="G12" s="556"/>
      <c r="H12" s="557"/>
      <c r="I12" s="360"/>
      <c r="J12" s="555" t="s">
        <v>330</v>
      </c>
      <c r="K12" s="556"/>
      <c r="L12" s="557"/>
      <c r="M12" s="550" t="s">
        <v>340</v>
      </c>
      <c r="N12" s="551"/>
      <c r="O12" s="552"/>
    </row>
    <row r="13" spans="1:15" ht="42" x14ac:dyDescent="0.3">
      <c r="A13" s="42" t="s">
        <v>63</v>
      </c>
      <c r="B13" s="40" t="s">
        <v>27</v>
      </c>
      <c r="C13" s="39" t="s">
        <v>59</v>
      </c>
      <c r="D13" s="39" t="s">
        <v>21</v>
      </c>
      <c r="F13" s="40" t="s">
        <v>27</v>
      </c>
      <c r="G13" s="39" t="s">
        <v>59</v>
      </c>
      <c r="H13" s="39" t="s">
        <v>21</v>
      </c>
      <c r="I13" s="361"/>
      <c r="J13" s="40" t="s">
        <v>27</v>
      </c>
      <c r="K13" s="39" t="s">
        <v>59</v>
      </c>
      <c r="L13" s="39" t="s">
        <v>21</v>
      </c>
      <c r="M13" s="40" t="s">
        <v>27</v>
      </c>
      <c r="N13" s="39" t="s">
        <v>59</v>
      </c>
      <c r="O13" s="39" t="s">
        <v>21</v>
      </c>
    </row>
    <row r="14" spans="1:15" x14ac:dyDescent="0.3">
      <c r="A14" s="10" t="s">
        <v>3</v>
      </c>
      <c r="B14" s="128">
        <v>4968</v>
      </c>
      <c r="C14" s="129">
        <v>1203969.08</v>
      </c>
      <c r="D14" s="29">
        <f t="shared" ref="D14:D25" si="0">C14/$C$26</f>
        <v>0.4594137333977083</v>
      </c>
      <c r="F14" s="128">
        <v>1208</v>
      </c>
      <c r="G14" s="129">
        <v>362906.9</v>
      </c>
      <c r="H14" s="29">
        <f t="shared" ref="H14:H25" si="1">G14/$G$26</f>
        <v>0.48758450593117342</v>
      </c>
      <c r="I14" s="362"/>
      <c r="J14" s="128">
        <v>763</v>
      </c>
      <c r="K14" s="129">
        <v>165327.85</v>
      </c>
      <c r="L14" s="29">
        <f>K14/$K$26</f>
        <v>0.2275716282859204</v>
      </c>
      <c r="M14" s="158">
        <f>SUM(B14+F14+J14)</f>
        <v>6939</v>
      </c>
      <c r="N14" s="158">
        <f>SUM(C14+G14+K14)</f>
        <v>1732203.83</v>
      </c>
      <c r="O14" s="159">
        <f t="shared" ref="O14:O25" si="2">N14/$N$26</f>
        <v>0.42337197723024211</v>
      </c>
    </row>
    <row r="15" spans="1:15" x14ac:dyDescent="0.3">
      <c r="A15" s="10" t="s">
        <v>1</v>
      </c>
      <c r="B15" s="130">
        <v>187</v>
      </c>
      <c r="C15" s="129">
        <v>9919.0310000000009</v>
      </c>
      <c r="D15" s="29">
        <f t="shared" si="0"/>
        <v>3.7849303101684341E-3</v>
      </c>
      <c r="F15" s="128">
        <v>13</v>
      </c>
      <c r="G15" s="129">
        <v>988.69</v>
      </c>
      <c r="H15" s="29">
        <f t="shared" si="1"/>
        <v>1.3283570115891756E-3</v>
      </c>
      <c r="I15" s="362"/>
      <c r="J15" s="128">
        <v>15</v>
      </c>
      <c r="K15" s="129">
        <v>443.57</v>
      </c>
      <c r="L15" s="29">
        <f>K15/$K$26</f>
        <v>6.1056831718785251E-4</v>
      </c>
      <c r="M15" s="158">
        <f t="shared" ref="M15:M25" si="3">SUM(B15+F15+J15)</f>
        <v>215</v>
      </c>
      <c r="N15" s="158">
        <f>SUM(C15+G15+K15)</f>
        <v>11351.291000000001</v>
      </c>
      <c r="O15" s="159">
        <f t="shared" si="2"/>
        <v>2.7743955021655004E-3</v>
      </c>
    </row>
    <row r="16" spans="1:15" x14ac:dyDescent="0.3">
      <c r="A16" s="10" t="s">
        <v>61</v>
      </c>
      <c r="B16" s="130">
        <v>100</v>
      </c>
      <c r="C16" s="129">
        <v>29250.197</v>
      </c>
      <c r="D16" s="29">
        <f t="shared" si="0"/>
        <v>1.1161368202569161E-2</v>
      </c>
      <c r="F16" s="128">
        <v>48</v>
      </c>
      <c r="G16" s="129">
        <v>47196.89</v>
      </c>
      <c r="H16" s="29">
        <f t="shared" si="1"/>
        <v>6.3411503865420951E-2</v>
      </c>
      <c r="I16" s="362"/>
      <c r="J16" s="128">
        <v>3</v>
      </c>
      <c r="K16" s="129">
        <v>306.25</v>
      </c>
      <c r="L16" s="29">
        <f t="shared" ref="L16:L25" si="4">K16/$K$26</f>
        <v>4.2154912897351E-4</v>
      </c>
      <c r="M16" s="158">
        <f t="shared" si="3"/>
        <v>151</v>
      </c>
      <c r="N16" s="158">
        <f>SUM(C16+G16+K16)</f>
        <v>76753.337</v>
      </c>
      <c r="O16" s="159">
        <f t="shared" si="2"/>
        <v>1.8759462069027465E-2</v>
      </c>
    </row>
    <row r="17" spans="1:15" x14ac:dyDescent="0.3">
      <c r="A17" s="10" t="s">
        <v>28</v>
      </c>
      <c r="B17" s="130">
        <v>274</v>
      </c>
      <c r="C17" s="129">
        <v>56241.112999999998</v>
      </c>
      <c r="D17" s="29">
        <f t="shared" si="0"/>
        <v>2.1460633934031251E-2</v>
      </c>
      <c r="F17" s="128">
        <v>16</v>
      </c>
      <c r="G17" s="129">
        <v>6867.46</v>
      </c>
      <c r="H17" s="29">
        <f t="shared" si="1"/>
        <v>9.2267936793213236E-3</v>
      </c>
      <c r="I17" s="362"/>
      <c r="J17" s="128">
        <v>27</v>
      </c>
      <c r="K17" s="129">
        <v>4859.7299999999996</v>
      </c>
      <c r="L17" s="29">
        <f t="shared" si="4"/>
        <v>6.6893549340291776E-3</v>
      </c>
      <c r="M17" s="158">
        <f t="shared" si="3"/>
        <v>317</v>
      </c>
      <c r="N17" s="158">
        <f t="shared" ref="N17:N25" si="5">SUM(C17+G17+K17)</f>
        <v>67968.303</v>
      </c>
      <c r="O17" s="159">
        <f t="shared" si="2"/>
        <v>1.6612291424210855E-2</v>
      </c>
    </row>
    <row r="18" spans="1:15" x14ac:dyDescent="0.3">
      <c r="A18" s="10" t="s">
        <v>2</v>
      </c>
      <c r="B18" s="130">
        <v>703</v>
      </c>
      <c r="C18" s="129">
        <v>54027.419000000002</v>
      </c>
      <c r="D18" s="29">
        <f t="shared" si="0"/>
        <v>2.0615926671997492E-2</v>
      </c>
      <c r="F18" s="128">
        <v>99</v>
      </c>
      <c r="G18" s="129">
        <v>8786.74</v>
      </c>
      <c r="H18" s="29">
        <f t="shared" si="1"/>
        <v>1.1805447296939458E-2</v>
      </c>
      <c r="I18" s="362"/>
      <c r="J18" s="128">
        <v>64</v>
      </c>
      <c r="K18" s="129">
        <v>4881.1499999999996</v>
      </c>
      <c r="L18" s="29">
        <f t="shared" si="4"/>
        <v>6.7188392845356675E-3</v>
      </c>
      <c r="M18" s="158">
        <f t="shared" si="3"/>
        <v>866</v>
      </c>
      <c r="N18" s="158">
        <f t="shared" si="5"/>
        <v>67695.308999999994</v>
      </c>
      <c r="O18" s="159">
        <f t="shared" si="2"/>
        <v>1.6545568324105486E-2</v>
      </c>
    </row>
    <row r="19" spans="1:15" x14ac:dyDescent="0.3">
      <c r="A19" s="10" t="s">
        <v>290</v>
      </c>
      <c r="B19" s="130">
        <v>13</v>
      </c>
      <c r="C19" s="129">
        <v>1229.587</v>
      </c>
      <c r="D19" s="29">
        <f t="shared" si="0"/>
        <v>4.6918908765272271E-4</v>
      </c>
      <c r="F19" s="128">
        <v>7</v>
      </c>
      <c r="G19" s="129">
        <v>14748.65</v>
      </c>
      <c r="H19" s="29">
        <f t="shared" si="1"/>
        <v>1.9815586927120425E-2</v>
      </c>
      <c r="I19" s="362"/>
      <c r="J19" s="128">
        <v>0</v>
      </c>
      <c r="K19" s="129">
        <v>0</v>
      </c>
      <c r="L19" s="29">
        <f t="shared" si="4"/>
        <v>0</v>
      </c>
      <c r="M19" s="158">
        <f t="shared" si="3"/>
        <v>20</v>
      </c>
      <c r="N19" s="158">
        <f t="shared" si="5"/>
        <v>15978.236999999999</v>
      </c>
      <c r="O19" s="159">
        <f t="shared" si="2"/>
        <v>3.9052781631035947E-3</v>
      </c>
    </row>
    <row r="20" spans="1:15" x14ac:dyDescent="0.3">
      <c r="A20" s="10" t="s">
        <v>291</v>
      </c>
      <c r="B20" s="130">
        <v>52</v>
      </c>
      <c r="C20" s="129">
        <v>28850.492999999999</v>
      </c>
      <c r="D20" s="29">
        <f t="shared" si="0"/>
        <v>1.1008848083951167E-2</v>
      </c>
      <c r="F20" s="128">
        <v>19</v>
      </c>
      <c r="G20" s="129">
        <v>20006</v>
      </c>
      <c r="H20" s="29">
        <f t="shared" si="1"/>
        <v>2.6879113143506102E-2</v>
      </c>
      <c r="I20" s="362"/>
      <c r="J20" s="128">
        <v>3</v>
      </c>
      <c r="K20" s="129">
        <v>301.05</v>
      </c>
      <c r="L20" s="29">
        <f t="shared" si="4"/>
        <v>4.1439139682440879E-4</v>
      </c>
      <c r="M20" s="158">
        <f t="shared" si="3"/>
        <v>74</v>
      </c>
      <c r="N20" s="158">
        <f t="shared" si="5"/>
        <v>49157.543000000005</v>
      </c>
      <c r="O20" s="159">
        <f t="shared" si="2"/>
        <v>1.2014709709821303E-2</v>
      </c>
    </row>
    <row r="21" spans="1:15" x14ac:dyDescent="0.3">
      <c r="A21" s="10" t="s">
        <v>4</v>
      </c>
      <c r="B21" s="130">
        <v>122176</v>
      </c>
      <c r="C21" s="129">
        <v>1023466.125</v>
      </c>
      <c r="D21" s="29">
        <f t="shared" si="0"/>
        <v>0.39053693429762798</v>
      </c>
      <c r="F21" s="128">
        <v>23280</v>
      </c>
      <c r="G21" s="129">
        <v>209311.33</v>
      </c>
      <c r="H21" s="29">
        <f t="shared" si="1"/>
        <v>0.28122077983043797</v>
      </c>
      <c r="I21" s="362"/>
      <c r="J21" s="128">
        <v>58835</v>
      </c>
      <c r="K21" s="129">
        <v>518787.02</v>
      </c>
      <c r="L21" s="29">
        <f t="shared" si="4"/>
        <v>0.71410356376738915</v>
      </c>
      <c r="M21" s="158">
        <f t="shared" si="3"/>
        <v>204291</v>
      </c>
      <c r="N21" s="158">
        <f t="shared" si="5"/>
        <v>1751564.4750000001</v>
      </c>
      <c r="O21" s="159">
        <f t="shared" si="2"/>
        <v>0.42810395761969944</v>
      </c>
    </row>
    <row r="22" spans="1:15" x14ac:dyDescent="0.3">
      <c r="A22" s="10" t="s">
        <v>296</v>
      </c>
      <c r="B22" s="130">
        <v>1</v>
      </c>
      <c r="C22" s="129">
        <v>209.3</v>
      </c>
      <c r="D22" s="29">
        <f t="shared" si="0"/>
        <v>7.9865252353607244E-5</v>
      </c>
      <c r="F22" s="128">
        <v>1</v>
      </c>
      <c r="G22" s="129">
        <v>139.84</v>
      </c>
      <c r="H22" s="29">
        <f t="shared" si="1"/>
        <v>1.8788239438108034E-4</v>
      </c>
      <c r="I22" s="362"/>
      <c r="J22" s="128">
        <v>3</v>
      </c>
      <c r="K22" s="129">
        <v>772.65</v>
      </c>
      <c r="L22" s="29">
        <f t="shared" si="4"/>
        <v>1.0635426432698204E-3</v>
      </c>
      <c r="M22" s="158">
        <f t="shared" si="3"/>
        <v>5</v>
      </c>
      <c r="N22" s="158">
        <f t="shared" si="5"/>
        <v>1121.79</v>
      </c>
      <c r="O22" s="159">
        <f t="shared" si="2"/>
        <v>2.7417930968153632E-4</v>
      </c>
    </row>
    <row r="23" spans="1:15" x14ac:dyDescent="0.3">
      <c r="A23" s="10" t="s">
        <v>6</v>
      </c>
      <c r="B23" s="130">
        <v>116</v>
      </c>
      <c r="C23" s="129">
        <v>37475.487000000001</v>
      </c>
      <c r="D23" s="29">
        <f t="shared" si="0"/>
        <v>1.4299996303532382E-2</v>
      </c>
      <c r="F23" s="128">
        <v>23</v>
      </c>
      <c r="G23" s="129">
        <v>8322.16</v>
      </c>
      <c r="H23" s="29">
        <f t="shared" si="1"/>
        <v>1.1181259634027827E-2</v>
      </c>
      <c r="I23" s="362"/>
      <c r="J23" s="128">
        <v>15</v>
      </c>
      <c r="K23" s="129">
        <v>7433.8</v>
      </c>
      <c r="L23" s="29">
        <f t="shared" si="4"/>
        <v>1.023252870192091E-2</v>
      </c>
      <c r="M23" s="158">
        <f t="shared" si="3"/>
        <v>154</v>
      </c>
      <c r="N23" s="158">
        <f t="shared" si="5"/>
        <v>53231.447</v>
      </c>
      <c r="O23" s="159">
        <f t="shared" si="2"/>
        <v>1.3010422085960196E-2</v>
      </c>
    </row>
    <row r="24" spans="1:15" x14ac:dyDescent="0.3">
      <c r="A24" s="10" t="s">
        <v>5</v>
      </c>
      <c r="B24" s="130">
        <v>629</v>
      </c>
      <c r="C24" s="129">
        <v>174502.91099999999</v>
      </c>
      <c r="D24" s="29">
        <f t="shared" si="0"/>
        <v>6.6587286304128357E-2</v>
      </c>
      <c r="F24" s="128">
        <v>193</v>
      </c>
      <c r="G24" s="129">
        <v>65020.73</v>
      </c>
      <c r="H24" s="29">
        <f t="shared" si="1"/>
        <v>8.7358770286082257E-2</v>
      </c>
      <c r="I24" s="362"/>
      <c r="J24" s="128">
        <v>61</v>
      </c>
      <c r="K24" s="129">
        <v>23374.02</v>
      </c>
      <c r="L24" s="29">
        <f t="shared" si="4"/>
        <v>3.2174033539949069E-2</v>
      </c>
      <c r="M24" s="158">
        <f t="shared" si="3"/>
        <v>883</v>
      </c>
      <c r="N24" s="158">
        <f t="shared" si="5"/>
        <v>262897.66100000002</v>
      </c>
      <c r="O24" s="159">
        <f t="shared" si="2"/>
        <v>6.4255430347810699E-2</v>
      </c>
    </row>
    <row r="25" spans="1:15" x14ac:dyDescent="0.3">
      <c r="A25" s="10" t="s">
        <v>62</v>
      </c>
      <c r="B25" s="130">
        <v>59</v>
      </c>
      <c r="C25" s="129">
        <v>1523.3610000000001</v>
      </c>
      <c r="D25" s="29">
        <f t="shared" si="0"/>
        <v>5.8128815427923306E-4</v>
      </c>
      <c r="F25" s="128">
        <v>0</v>
      </c>
      <c r="G25" s="129">
        <v>0</v>
      </c>
      <c r="H25" s="29">
        <f t="shared" si="1"/>
        <v>0</v>
      </c>
      <c r="I25" s="362"/>
      <c r="J25" s="128">
        <v>0</v>
      </c>
      <c r="K25" s="129">
        <v>0</v>
      </c>
      <c r="L25" s="29">
        <f t="shared" si="4"/>
        <v>0</v>
      </c>
      <c r="M25" s="158">
        <f t="shared" si="3"/>
        <v>59</v>
      </c>
      <c r="N25" s="158">
        <f t="shared" si="5"/>
        <v>1523.3610000000001</v>
      </c>
      <c r="O25" s="159">
        <f t="shared" si="2"/>
        <v>3.7232821417179228E-4</v>
      </c>
    </row>
    <row r="26" spans="1:15" ht="14" customHeight="1" x14ac:dyDescent="0.3">
      <c r="A26" s="141" t="s">
        <v>0</v>
      </c>
      <c r="B26" s="142">
        <f>SUM(B14:B25)</f>
        <v>129278</v>
      </c>
      <c r="C26" s="142">
        <f>SUM(C14:C25)</f>
        <v>2620664.1039999998</v>
      </c>
      <c r="D26" s="143">
        <f>SUM(D14:D25)</f>
        <v>1</v>
      </c>
      <c r="F26" s="142">
        <f>SUM(F14:F25)</f>
        <v>24907</v>
      </c>
      <c r="G26" s="142">
        <f>SUM(G14:G25)</f>
        <v>744295.39</v>
      </c>
      <c r="H26" s="143">
        <f>SUM(H14:H25)</f>
        <v>0.99999999999999989</v>
      </c>
      <c r="I26" s="363"/>
      <c r="J26" s="142">
        <f t="shared" ref="J26:O26" si="6">SUM(J14:J25)</f>
        <v>59789</v>
      </c>
      <c r="K26" s="142">
        <f t="shared" si="6"/>
        <v>726487.09000000008</v>
      </c>
      <c r="L26" s="143">
        <f t="shared" si="6"/>
        <v>1</v>
      </c>
      <c r="M26" s="186">
        <f t="shared" si="6"/>
        <v>213974</v>
      </c>
      <c r="N26" s="186">
        <f t="shared" si="6"/>
        <v>4091446.5840000003</v>
      </c>
      <c r="O26" s="187">
        <f t="shared" si="6"/>
        <v>0.99999999999999989</v>
      </c>
    </row>
    <row r="27" spans="1:15" ht="18" x14ac:dyDescent="0.3">
      <c r="E27" s="120"/>
      <c r="F27" s="120"/>
      <c r="G27" s="120"/>
      <c r="H27" s="120"/>
      <c r="I27" s="120"/>
      <c r="J27" s="120"/>
      <c r="K27" s="120"/>
    </row>
    <row r="28" spans="1:15" s="1" customFormat="1" ht="20" x14ac:dyDescent="0.3">
      <c r="A28" s="548" t="s">
        <v>372</v>
      </c>
      <c r="B28" s="548"/>
      <c r="C28" s="548"/>
      <c r="D28" s="548"/>
      <c r="F28" s="139"/>
      <c r="G28" s="139"/>
      <c r="H28" s="140"/>
      <c r="J28" s="139"/>
      <c r="K28" s="139"/>
      <c r="L28" s="140"/>
    </row>
    <row r="29" spans="1:15" s="1" customFormat="1" ht="5.4" customHeight="1" x14ac:dyDescent="0.3">
      <c r="A29" s="197"/>
      <c r="B29" s="197"/>
      <c r="C29" s="197"/>
      <c r="D29" s="197"/>
      <c r="F29" s="139"/>
      <c r="G29" s="139"/>
      <c r="H29" s="140"/>
      <c r="J29" s="139"/>
    </row>
    <row r="30" spans="1:15" ht="17.5" x14ac:dyDescent="0.3">
      <c r="A30" s="364"/>
      <c r="B30" s="545" t="s">
        <v>314</v>
      </c>
      <c r="C30" s="546"/>
      <c r="D30" s="547"/>
      <c r="F30" s="545" t="s">
        <v>375</v>
      </c>
      <c r="G30" s="546"/>
      <c r="H30" s="547"/>
      <c r="J30" s="558" t="s">
        <v>376</v>
      </c>
      <c r="K30" s="559"/>
      <c r="L30" s="560"/>
    </row>
    <row r="31" spans="1:15" ht="28" x14ac:dyDescent="0.3">
      <c r="A31" s="42" t="s">
        <v>63</v>
      </c>
      <c r="B31" s="40" t="s">
        <v>27</v>
      </c>
      <c r="C31" s="39" t="s">
        <v>59</v>
      </c>
      <c r="D31" s="39" t="s">
        <v>21</v>
      </c>
      <c r="F31" s="40" t="s">
        <v>27</v>
      </c>
      <c r="G31" s="39" t="s">
        <v>59</v>
      </c>
      <c r="H31" s="39" t="s">
        <v>21</v>
      </c>
      <c r="J31" s="40" t="s">
        <v>27</v>
      </c>
      <c r="K31" s="39" t="s">
        <v>59</v>
      </c>
      <c r="L31" s="39" t="s">
        <v>21</v>
      </c>
    </row>
    <row r="32" spans="1:15" x14ac:dyDescent="0.3">
      <c r="A32" s="464" t="s">
        <v>3</v>
      </c>
      <c r="B32" s="465">
        <v>90</v>
      </c>
      <c r="C32" s="463">
        <v>138398.56</v>
      </c>
      <c r="D32" s="162">
        <f>C32/$C$33</f>
        <v>1</v>
      </c>
      <c r="F32" s="465">
        <v>24</v>
      </c>
      <c r="G32" s="463">
        <v>37989.279999999999</v>
      </c>
      <c r="H32" s="162">
        <v>0</v>
      </c>
      <c r="J32" s="465">
        <f t="shared" ref="J32:K32" si="7">SUM(B32+F32)</f>
        <v>114</v>
      </c>
      <c r="K32" s="463">
        <f t="shared" si="7"/>
        <v>176387.84</v>
      </c>
      <c r="L32" s="162">
        <f>K32/$K$33</f>
        <v>1</v>
      </c>
    </row>
    <row r="33" spans="1:12" ht="14" customHeight="1" x14ac:dyDescent="0.3">
      <c r="A33" s="141" t="s">
        <v>0</v>
      </c>
      <c r="B33" s="142">
        <f>SUM(B32:B32)</f>
        <v>90</v>
      </c>
      <c r="C33" s="142">
        <f>SUM(C32:C32)</f>
        <v>138398.56</v>
      </c>
      <c r="D33" s="143">
        <f>SUM(D32:D32)</f>
        <v>1</v>
      </c>
      <c r="F33" s="142">
        <f>SUM(F32:F32)</f>
        <v>24</v>
      </c>
      <c r="G33" s="142">
        <f>SUM(G32:G32)</f>
        <v>37989.279999999999</v>
      </c>
      <c r="H33" s="143">
        <f>SUM(H32:H32)</f>
        <v>0</v>
      </c>
      <c r="J33" s="142">
        <f>SUM(J32:J32)</f>
        <v>114</v>
      </c>
      <c r="K33" s="142">
        <f>SUM(K32:K32)</f>
        <v>176387.84</v>
      </c>
      <c r="L33" s="143">
        <f>SUM(L32:L32)</f>
        <v>1</v>
      </c>
    </row>
    <row r="34" spans="1:12" ht="18" x14ac:dyDescent="0.3">
      <c r="F34" s="119"/>
      <c r="G34" s="119"/>
      <c r="H34" s="119"/>
      <c r="J34" s="120"/>
      <c r="K34" s="120"/>
    </row>
    <row r="35" spans="1:12" ht="20" x14ac:dyDescent="0.3">
      <c r="A35" s="548" t="s">
        <v>295</v>
      </c>
      <c r="B35" s="548"/>
      <c r="C35" s="548"/>
      <c r="D35" s="548"/>
      <c r="F35" s="554" t="str">
        <f>'Annual Capacity'!Y2</f>
        <v>Previously Reported through 01/31/2025</v>
      </c>
      <c r="G35" s="554"/>
      <c r="H35" s="554" t="str">
        <f>'Annual Capacity'!AB2</f>
        <v>Difference between  01/31/2025 and 02/28/2025</v>
      </c>
      <c r="I35" s="554"/>
      <c r="J35" s="554"/>
    </row>
    <row r="36" spans="1:12" s="1" customFormat="1" ht="5.4" customHeight="1" x14ac:dyDescent="0.3">
      <c r="A36" s="197"/>
      <c r="B36" s="197"/>
      <c r="C36" s="197"/>
      <c r="D36" s="197"/>
      <c r="F36" s="554"/>
      <c r="G36" s="554"/>
      <c r="H36" s="554"/>
      <c r="I36" s="554"/>
      <c r="J36" s="554"/>
    </row>
    <row r="37" spans="1:12" ht="18" x14ac:dyDescent="0.3">
      <c r="A37" s="194" t="s">
        <v>313</v>
      </c>
      <c r="B37" s="54"/>
      <c r="C37" s="54"/>
      <c r="D37" s="54"/>
      <c r="E37" s="54"/>
      <c r="F37" s="553"/>
      <c r="G37" s="553"/>
      <c r="H37" s="553"/>
      <c r="I37" s="553"/>
      <c r="J37" s="553"/>
    </row>
    <row r="38" spans="1:12" ht="27.65" customHeight="1" x14ac:dyDescent="0.3">
      <c r="A38" s="43" t="s">
        <v>333</v>
      </c>
      <c r="B38" s="37" t="s">
        <v>16</v>
      </c>
      <c r="C38" s="22" t="s">
        <v>59</v>
      </c>
      <c r="D38" s="22" t="s">
        <v>21</v>
      </c>
      <c r="F38" s="144" t="s">
        <v>7</v>
      </c>
      <c r="G38" s="145" t="s">
        <v>22</v>
      </c>
      <c r="H38" s="144" t="s">
        <v>7</v>
      </c>
      <c r="J38" s="144" t="s">
        <v>22</v>
      </c>
    </row>
    <row r="39" spans="1:12" ht="14.5" x14ac:dyDescent="0.35">
      <c r="A39" s="17" t="s">
        <v>14</v>
      </c>
      <c r="B39" s="18">
        <v>80</v>
      </c>
      <c r="C39" s="18">
        <v>80859.649000000005</v>
      </c>
      <c r="D39" s="19">
        <f t="shared" ref="D39:D44" si="8">C39/$C$45</f>
        <v>0.1131306887513952</v>
      </c>
      <c r="F39" s="146">
        <v>80</v>
      </c>
      <c r="G39" s="146">
        <v>80859.649000000005</v>
      </c>
      <c r="H39" s="147">
        <f t="shared" ref="H39:H44" si="9">B39-F39</f>
        <v>0</v>
      </c>
      <c r="J39" s="148">
        <f t="shared" ref="J39:J44" si="10">C39-G39</f>
        <v>0</v>
      </c>
    </row>
    <row r="40" spans="1:12" ht="14.5" x14ac:dyDescent="0.35">
      <c r="A40" s="17" t="s">
        <v>17</v>
      </c>
      <c r="B40" s="18">
        <v>31</v>
      </c>
      <c r="C40" s="18">
        <v>194412.08</v>
      </c>
      <c r="D40" s="19">
        <f t="shared" si="8"/>
        <v>0.27200183013398116</v>
      </c>
      <c r="F40" s="146">
        <v>31</v>
      </c>
      <c r="G40" s="146">
        <v>194412.08</v>
      </c>
      <c r="H40" s="147">
        <f t="shared" si="9"/>
        <v>0</v>
      </c>
      <c r="J40" s="148">
        <f t="shared" si="10"/>
        <v>0</v>
      </c>
    </row>
    <row r="41" spans="1:12" ht="14.5" x14ac:dyDescent="0.35">
      <c r="A41" s="17" t="s">
        <v>297</v>
      </c>
      <c r="B41" s="18">
        <v>2</v>
      </c>
      <c r="C41" s="18">
        <v>42956.33</v>
      </c>
      <c r="D41" s="19">
        <f t="shared" si="8"/>
        <v>6.0100176778311518E-2</v>
      </c>
      <c r="F41" s="146">
        <v>2</v>
      </c>
      <c r="G41" s="146">
        <v>42956.33</v>
      </c>
      <c r="H41" s="147">
        <f t="shared" si="9"/>
        <v>0</v>
      </c>
      <c r="J41" s="148">
        <f t="shared" si="10"/>
        <v>0</v>
      </c>
    </row>
    <row r="42" spans="1:12" ht="14.5" x14ac:dyDescent="0.35">
      <c r="A42" s="17" t="s">
        <v>18</v>
      </c>
      <c r="B42" s="18">
        <v>12</v>
      </c>
      <c r="C42" s="18">
        <v>94478.23</v>
      </c>
      <c r="D42" s="19">
        <f t="shared" si="8"/>
        <v>0.13218443765335572</v>
      </c>
      <c r="F42" s="146">
        <v>12</v>
      </c>
      <c r="G42" s="146">
        <v>94478.23</v>
      </c>
      <c r="H42" s="147">
        <f t="shared" si="9"/>
        <v>0</v>
      </c>
      <c r="J42" s="148">
        <f t="shared" si="10"/>
        <v>0</v>
      </c>
    </row>
    <row r="43" spans="1:12" ht="14.5" x14ac:dyDescent="0.35">
      <c r="A43" s="20" t="s">
        <v>19</v>
      </c>
      <c r="B43" s="21">
        <v>21</v>
      </c>
      <c r="C43" s="21">
        <v>179513.48</v>
      </c>
      <c r="D43" s="19">
        <f t="shared" si="8"/>
        <v>0.25115720737991093</v>
      </c>
      <c r="F43" s="149">
        <v>21</v>
      </c>
      <c r="G43" s="149">
        <v>179513.48</v>
      </c>
      <c r="H43" s="147">
        <f t="shared" si="9"/>
        <v>0</v>
      </c>
      <c r="J43" s="148">
        <f t="shared" si="10"/>
        <v>0</v>
      </c>
      <c r="K43" s="55"/>
    </row>
    <row r="44" spans="1:12" ht="14.5" x14ac:dyDescent="0.35">
      <c r="A44" s="20" t="s">
        <v>23</v>
      </c>
      <c r="B44" s="21">
        <v>33</v>
      </c>
      <c r="C44" s="21">
        <v>122525.716</v>
      </c>
      <c r="D44" s="19">
        <f t="shared" si="8"/>
        <v>0.17142565930304549</v>
      </c>
      <c r="F44" s="149">
        <v>33</v>
      </c>
      <c r="G44" s="149">
        <v>122525.716</v>
      </c>
      <c r="H44" s="147">
        <f t="shared" si="9"/>
        <v>0</v>
      </c>
      <c r="J44" s="148">
        <f t="shared" si="10"/>
        <v>0</v>
      </c>
      <c r="K44" s="52"/>
    </row>
    <row r="45" spans="1:12" x14ac:dyDescent="0.3">
      <c r="A45" s="22" t="s">
        <v>20</v>
      </c>
      <c r="B45" s="23">
        <f>SUM(B39:B44)</f>
        <v>179</v>
      </c>
      <c r="C45" s="23">
        <f>SUM(C39:C44)</f>
        <v>714745.48499999999</v>
      </c>
      <c r="D45" s="24">
        <f>SUM(D39:D44)</f>
        <v>1</v>
      </c>
      <c r="F45" s="150">
        <f>SUM(F39:F44)</f>
        <v>179</v>
      </c>
      <c r="G45" s="151">
        <f>SUM(G39:G44)</f>
        <v>714745.48499999999</v>
      </c>
      <c r="H45" s="151">
        <f>SUM(H39:H44)</f>
        <v>0</v>
      </c>
      <c r="J45" s="152">
        <f>SUM(J39:J44)</f>
        <v>0</v>
      </c>
      <c r="K45" s="55"/>
    </row>
    <row r="46" spans="1:12" s="1" customFormat="1" x14ac:dyDescent="0.3">
      <c r="A46" s="7"/>
      <c r="B46" s="56"/>
      <c r="C46" s="57"/>
      <c r="D46" s="58"/>
    </row>
    <row r="47" spans="1:12" ht="18" x14ac:dyDescent="0.3">
      <c r="A47" s="194" t="s">
        <v>314</v>
      </c>
      <c r="B47" s="54"/>
      <c r="C47" s="54"/>
      <c r="D47" s="54"/>
      <c r="E47" s="54"/>
      <c r="F47" s="553"/>
      <c r="G47" s="553"/>
      <c r="H47" s="553"/>
      <c r="I47" s="553"/>
      <c r="J47" s="553"/>
    </row>
    <row r="48" spans="1:12" ht="27.65" customHeight="1" x14ac:dyDescent="0.3">
      <c r="A48" s="43" t="s">
        <v>333</v>
      </c>
      <c r="B48" s="37" t="s">
        <v>16</v>
      </c>
      <c r="C48" s="22" t="s">
        <v>59</v>
      </c>
      <c r="D48" s="22" t="s">
        <v>21</v>
      </c>
      <c r="F48" s="144" t="s">
        <v>7</v>
      </c>
      <c r="G48" s="145" t="s">
        <v>22</v>
      </c>
      <c r="H48" s="144" t="s">
        <v>7</v>
      </c>
      <c r="J48" s="144" t="s">
        <v>22</v>
      </c>
    </row>
    <row r="49" spans="1:11" ht="14.5" x14ac:dyDescent="0.35">
      <c r="A49" s="17" t="s">
        <v>297</v>
      </c>
      <c r="B49" s="18">
        <v>1</v>
      </c>
      <c r="C49" s="18">
        <v>4779</v>
      </c>
      <c r="D49" s="19">
        <f>C49/$C$51</f>
        <v>4.7662279389918835E-2</v>
      </c>
      <c r="F49" s="146">
        <v>1</v>
      </c>
      <c r="G49" s="146">
        <v>4779</v>
      </c>
      <c r="H49" s="147">
        <f>B49-F49</f>
        <v>0</v>
      </c>
      <c r="J49" s="148">
        <f>C49-G49</f>
        <v>0</v>
      </c>
    </row>
    <row r="50" spans="1:11" ht="14.5" x14ac:dyDescent="0.35">
      <c r="A50" s="20" t="s">
        <v>19</v>
      </c>
      <c r="B50" s="21">
        <v>11</v>
      </c>
      <c r="C50" s="21">
        <v>95488.97</v>
      </c>
      <c r="D50" s="19">
        <f>C50/$C$51</f>
        <v>0.95233772061008115</v>
      </c>
      <c r="F50" s="149">
        <v>11</v>
      </c>
      <c r="G50" s="149">
        <v>95488.97</v>
      </c>
      <c r="H50" s="147">
        <f>B50-F50</f>
        <v>0</v>
      </c>
      <c r="J50" s="148">
        <f>C50-G50</f>
        <v>0</v>
      </c>
      <c r="K50" s="55"/>
    </row>
    <row r="51" spans="1:11" x14ac:dyDescent="0.3">
      <c r="A51" s="22" t="s">
        <v>20</v>
      </c>
      <c r="B51" s="23">
        <f>SUM(B49:B50)</f>
        <v>12</v>
      </c>
      <c r="C51" s="23">
        <f>SUM(C49:C50)</f>
        <v>100267.97</v>
      </c>
      <c r="D51" s="24">
        <f>SUM(D49:D50)</f>
        <v>1</v>
      </c>
      <c r="F51" s="150">
        <f>SUM(F49:F50)</f>
        <v>12</v>
      </c>
      <c r="G51" s="151">
        <f>SUM(G49:G50)</f>
        <v>100267.97</v>
      </c>
      <c r="H51" s="151">
        <f>SUM(H49:H50)</f>
        <v>0</v>
      </c>
      <c r="J51" s="152">
        <f>SUM(J49:J50)</f>
        <v>0</v>
      </c>
      <c r="K51" s="55"/>
    </row>
    <row r="52" spans="1:11" s="1" customFormat="1" x14ac:dyDescent="0.3">
      <c r="A52" s="394"/>
      <c r="B52" s="394"/>
      <c r="C52" s="394"/>
      <c r="D52" s="394"/>
      <c r="E52" s="394"/>
      <c r="F52" s="394"/>
      <c r="G52" s="394"/>
      <c r="H52" s="394"/>
      <c r="I52" s="394"/>
      <c r="J52" s="394"/>
      <c r="K52" s="393"/>
    </row>
  </sheetData>
  <mergeCells count="16">
    <mergeCell ref="M12:O12"/>
    <mergeCell ref="F47:G47"/>
    <mergeCell ref="F35:G37"/>
    <mergeCell ref="H35:J37"/>
    <mergeCell ref="H47:J47"/>
    <mergeCell ref="F12:H12"/>
    <mergeCell ref="J12:L12"/>
    <mergeCell ref="J30:L30"/>
    <mergeCell ref="F30:H30"/>
    <mergeCell ref="A1:B1"/>
    <mergeCell ref="A2:B2"/>
    <mergeCell ref="B30:D30"/>
    <mergeCell ref="A10:D10"/>
    <mergeCell ref="A35:D35"/>
    <mergeCell ref="B12:D12"/>
    <mergeCell ref="A28:D28"/>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50"/>
  <sheetViews>
    <sheetView showGridLines="0" zoomScale="75" zoomScaleNormal="75" workbookViewId="0">
      <selection sqref="A1:B1"/>
    </sheetView>
  </sheetViews>
  <sheetFormatPr defaultRowHeight="12.5" x14ac:dyDescent="0.25"/>
  <cols>
    <col min="1" max="1" width="48.26953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61" t="s">
        <v>312</v>
      </c>
      <c r="B1" s="561"/>
      <c r="C1" s="193">
        <f>'Annual Capacity'!M1</f>
        <v>45716</v>
      </c>
    </row>
    <row r="2" spans="1:16" s="15" customFormat="1" ht="6" customHeight="1" x14ac:dyDescent="0.35">
      <c r="A2" s="9"/>
      <c r="C2" s="16"/>
    </row>
    <row r="3" spans="1:16" ht="28" x14ac:dyDescent="0.25">
      <c r="A3" s="563" t="s">
        <v>302</v>
      </c>
      <c r="B3" s="563"/>
      <c r="C3" s="169" t="s">
        <v>303</v>
      </c>
      <c r="D3" s="40" t="s">
        <v>27</v>
      </c>
      <c r="E3" s="39" t="s">
        <v>59</v>
      </c>
      <c r="F3" s="39" t="s">
        <v>21</v>
      </c>
    </row>
    <row r="4" spans="1:16" ht="29" customHeight="1" x14ac:dyDescent="0.25">
      <c r="A4" s="564" t="s">
        <v>299</v>
      </c>
      <c r="B4" s="564"/>
      <c r="C4" s="169">
        <v>0.85</v>
      </c>
      <c r="D4" s="237">
        <v>90</v>
      </c>
      <c r="E4" s="238">
        <v>138398.56</v>
      </c>
      <c r="F4" s="162">
        <f t="shared" ref="F4:F12" si="0">E4/$E$13</f>
        <v>0.14079747870599096</v>
      </c>
    </row>
    <row r="5" spans="1:16" ht="27.65" customHeight="1" x14ac:dyDescent="0.25">
      <c r="A5" s="562" t="s">
        <v>319</v>
      </c>
      <c r="B5" s="562"/>
      <c r="C5" s="169">
        <v>0.6</v>
      </c>
      <c r="D5" s="237">
        <v>2</v>
      </c>
      <c r="E5" s="238">
        <v>12220</v>
      </c>
      <c r="F5" s="162">
        <f t="shared" si="0"/>
        <v>1.2431814245662741E-2</v>
      </c>
    </row>
    <row r="6" spans="1:16" ht="27.65" customHeight="1" x14ac:dyDescent="0.25">
      <c r="A6" s="562" t="s">
        <v>346</v>
      </c>
      <c r="B6" s="562"/>
      <c r="C6" s="169">
        <v>0.6</v>
      </c>
      <c r="D6" s="235"/>
      <c r="E6" s="236"/>
      <c r="F6" s="388">
        <f t="shared" si="0"/>
        <v>0</v>
      </c>
    </row>
    <row r="7" spans="1:16" ht="27.65" customHeight="1" x14ac:dyDescent="0.25">
      <c r="A7" s="562" t="s">
        <v>347</v>
      </c>
      <c r="B7" s="562"/>
      <c r="C7" s="169">
        <v>1</v>
      </c>
      <c r="D7" s="237">
        <v>1</v>
      </c>
      <c r="E7" s="238">
        <v>4779</v>
      </c>
      <c r="F7" s="162">
        <f t="shared" si="0"/>
        <v>4.8618363567939638E-3</v>
      </c>
    </row>
    <row r="8" spans="1:16" ht="27.65" customHeight="1" x14ac:dyDescent="0.25">
      <c r="A8" s="562" t="s">
        <v>307</v>
      </c>
      <c r="B8" s="562"/>
      <c r="C8" s="169">
        <v>0.6</v>
      </c>
      <c r="D8" s="160">
        <v>37</v>
      </c>
      <c r="E8" s="161">
        <v>32464.2</v>
      </c>
      <c r="F8" s="162">
        <f t="shared" si="0"/>
        <v>3.3026915223735215E-2</v>
      </c>
    </row>
    <row r="9" spans="1:16" ht="26.4" customHeight="1" x14ac:dyDescent="0.25">
      <c r="A9" s="562" t="s">
        <v>304</v>
      </c>
      <c r="B9" s="562"/>
      <c r="C9" s="169">
        <v>1</v>
      </c>
      <c r="D9" s="160">
        <v>1597</v>
      </c>
      <c r="E9" s="161">
        <v>490535.11</v>
      </c>
      <c r="F9" s="162">
        <f t="shared" si="0"/>
        <v>0.4990377551960507</v>
      </c>
    </row>
    <row r="10" spans="1:16" ht="23.4" customHeight="1" x14ac:dyDescent="0.25">
      <c r="A10" s="562" t="s">
        <v>305</v>
      </c>
      <c r="B10" s="562"/>
      <c r="C10" s="169">
        <v>0.6</v>
      </c>
      <c r="D10" s="160">
        <v>269</v>
      </c>
      <c r="E10" s="161">
        <v>4094.17</v>
      </c>
      <c r="F10" s="162">
        <f t="shared" si="0"/>
        <v>4.1651359189987741E-3</v>
      </c>
    </row>
    <row r="11" spans="1:16" ht="27.65" customHeight="1" x14ac:dyDescent="0.25">
      <c r="A11" s="562" t="s">
        <v>306</v>
      </c>
      <c r="B11" s="562"/>
      <c r="C11" s="169">
        <v>0.6</v>
      </c>
      <c r="D11" s="160">
        <v>23002</v>
      </c>
      <c r="E11" s="161">
        <v>204981.91</v>
      </c>
      <c r="F11" s="162">
        <f t="shared" si="0"/>
        <v>0.20853494507701784</v>
      </c>
      <c r="I11" s="224"/>
      <c r="J11" s="224">
        <f>SUM(E11+G11)</f>
        <v>204981.91</v>
      </c>
    </row>
    <row r="12" spans="1:16" ht="27.65" customHeight="1" x14ac:dyDescent="0.25">
      <c r="A12" s="562" t="s">
        <v>316</v>
      </c>
      <c r="B12" s="562"/>
      <c r="C12" s="169">
        <v>1</v>
      </c>
      <c r="D12" s="237">
        <v>11</v>
      </c>
      <c r="E12" s="238">
        <v>95488.97</v>
      </c>
      <c r="F12" s="162">
        <f t="shared" si="0"/>
        <v>9.7144119275749757E-2</v>
      </c>
    </row>
    <row r="13" spans="1:16" ht="27" customHeight="1" x14ac:dyDescent="0.25">
      <c r="C13" s="163"/>
      <c r="D13" s="164">
        <f>SUM(D4:D12)</f>
        <v>25009</v>
      </c>
      <c r="E13" s="164">
        <f>SUM(E4:E12)</f>
        <v>982961.92</v>
      </c>
      <c r="F13" s="165">
        <f>SUM(F4:F12)</f>
        <v>1</v>
      </c>
      <c r="K13" s="156"/>
    </row>
    <row r="14" spans="1:16" s="15" customFormat="1" ht="6" customHeight="1" x14ac:dyDescent="0.35">
      <c r="A14" s="9"/>
      <c r="C14" s="16"/>
    </row>
    <row r="15" spans="1:16" s="15" customFormat="1" ht="29.4" customHeight="1" x14ac:dyDescent="0.3">
      <c r="C15" s="16"/>
      <c r="E15" s="120"/>
      <c r="F15" s="120"/>
      <c r="G15" s="120"/>
      <c r="H15" s="120"/>
      <c r="I15" s="120"/>
    </row>
    <row r="16" spans="1:16" ht="20" x14ac:dyDescent="0.3">
      <c r="A16" s="524" t="s">
        <v>339</v>
      </c>
      <c r="B16" s="524"/>
      <c r="C16" s="524"/>
      <c r="D16" s="565"/>
      <c r="E16" s="565"/>
      <c r="F16" s="15"/>
      <c r="G16" s="15"/>
      <c r="H16" s="15"/>
      <c r="I16" s="15"/>
      <c r="J16" s="1"/>
      <c r="K16" s="1"/>
      <c r="M16" s="1"/>
      <c r="P16" s="1"/>
    </row>
    <row r="17" spans="1:18" s="15" customFormat="1" ht="6" customHeight="1" x14ac:dyDescent="0.35">
      <c r="A17" s="9"/>
      <c r="C17" s="16"/>
    </row>
    <row r="18" spans="1:18" ht="15.5" x14ac:dyDescent="0.35">
      <c r="A18" s="9"/>
      <c r="B18" s="555" t="s">
        <v>330</v>
      </c>
      <c r="C18" s="556"/>
      <c r="D18" s="556"/>
      <c r="E18" s="556"/>
      <c r="F18" s="556"/>
      <c r="G18" s="556"/>
      <c r="H18" s="556"/>
      <c r="I18" s="556"/>
      <c r="J18" s="556"/>
      <c r="K18" s="556"/>
      <c r="L18" s="556"/>
      <c r="M18" s="556"/>
      <c r="N18" s="556"/>
      <c r="O18" s="556"/>
      <c r="P18" s="556"/>
      <c r="Q18" s="556"/>
      <c r="R18" s="557"/>
    </row>
    <row r="19" spans="1:18" ht="14" customHeight="1" x14ac:dyDescent="0.3">
      <c r="A19" s="568" t="s">
        <v>332</v>
      </c>
      <c r="B19" s="570" t="s">
        <v>72</v>
      </c>
      <c r="C19" s="570"/>
      <c r="D19" s="574" t="s">
        <v>334</v>
      </c>
      <c r="E19" s="575"/>
      <c r="F19" s="578" t="s">
        <v>335</v>
      </c>
      <c r="G19" s="579"/>
      <c r="H19" s="572" t="s">
        <v>9</v>
      </c>
      <c r="I19" s="573"/>
      <c r="K19" s="572" t="s">
        <v>25</v>
      </c>
      <c r="L19" s="573"/>
      <c r="N19" s="572" t="s">
        <v>374</v>
      </c>
      <c r="O19" s="573"/>
      <c r="Q19" s="580" t="s">
        <v>344</v>
      </c>
      <c r="R19" s="581"/>
    </row>
    <row r="20" spans="1:18" ht="14" x14ac:dyDescent="0.25">
      <c r="A20" s="568"/>
      <c r="B20" s="571"/>
      <c r="C20" s="571"/>
      <c r="D20" s="576" t="s">
        <v>336</v>
      </c>
      <c r="E20" s="577"/>
      <c r="F20" s="576" t="s">
        <v>337</v>
      </c>
      <c r="G20" s="577"/>
      <c r="H20" s="566" t="s">
        <v>66</v>
      </c>
      <c r="I20" s="567"/>
      <c r="K20" s="566" t="s">
        <v>66</v>
      </c>
      <c r="L20" s="567"/>
      <c r="N20" s="566" t="s">
        <v>66</v>
      </c>
      <c r="O20" s="567"/>
      <c r="Q20" s="582"/>
      <c r="R20" s="583"/>
    </row>
    <row r="21" spans="1:18" ht="28" customHeight="1" x14ac:dyDescent="0.25">
      <c r="A21" s="569"/>
      <c r="B21" s="352" t="s">
        <v>8</v>
      </c>
      <c r="C21" s="353" t="s">
        <v>60</v>
      </c>
      <c r="D21" s="46" t="s">
        <v>8</v>
      </c>
      <c r="E21" s="46" t="s">
        <v>60</v>
      </c>
      <c r="F21" s="45" t="s">
        <v>8</v>
      </c>
      <c r="G21" s="45" t="s">
        <v>60</v>
      </c>
      <c r="H21" s="352" t="s">
        <v>8</v>
      </c>
      <c r="I21" s="352" t="s">
        <v>60</v>
      </c>
      <c r="K21" s="352" t="s">
        <v>8</v>
      </c>
      <c r="L21" s="352" t="s">
        <v>60</v>
      </c>
      <c r="N21" s="352" t="s">
        <v>8</v>
      </c>
      <c r="O21" s="352" t="s">
        <v>60</v>
      </c>
      <c r="Q21" s="354" t="s">
        <v>8</v>
      </c>
      <c r="R21" s="354" t="s">
        <v>384</v>
      </c>
    </row>
    <row r="22" spans="1:18" ht="14" x14ac:dyDescent="0.3">
      <c r="A22" s="351" t="s">
        <v>338</v>
      </c>
      <c r="B22" s="350"/>
      <c r="C22" s="1"/>
      <c r="D22" s="1"/>
      <c r="E22" s="1"/>
      <c r="F22" s="1"/>
      <c r="G22" s="1"/>
      <c r="H22" s="1"/>
      <c r="I22" s="1"/>
      <c r="K22" s="1"/>
      <c r="L22" s="1"/>
      <c r="N22" s="1"/>
      <c r="O22" s="125"/>
      <c r="Q22" s="1"/>
      <c r="R22" s="1"/>
    </row>
    <row r="23" spans="1:18" ht="14" x14ac:dyDescent="0.3">
      <c r="A23" s="480" t="s">
        <v>366</v>
      </c>
      <c r="B23" s="390">
        <v>4</v>
      </c>
      <c r="C23" s="357">
        <v>49.37</v>
      </c>
      <c r="D23" s="390">
        <v>0</v>
      </c>
      <c r="E23" s="357">
        <v>0</v>
      </c>
      <c r="F23" s="390">
        <v>0</v>
      </c>
      <c r="G23" s="357">
        <v>0</v>
      </c>
      <c r="H23" s="358">
        <f t="shared" ref="H23:I27" si="1">SUM(D23+F23)</f>
        <v>0</v>
      </c>
      <c r="I23" s="358">
        <f t="shared" si="1"/>
        <v>0</v>
      </c>
      <c r="K23" s="358">
        <v>0</v>
      </c>
      <c r="L23" s="358">
        <v>0</v>
      </c>
      <c r="N23" s="358">
        <v>0</v>
      </c>
      <c r="O23" s="358">
        <v>0</v>
      </c>
      <c r="Q23" s="355">
        <f t="shared" ref="Q23:R27" si="2">SUM(B23+H23+K23+N23)</f>
        <v>4</v>
      </c>
      <c r="R23" s="395">
        <f t="shared" si="2"/>
        <v>49.37</v>
      </c>
    </row>
    <row r="24" spans="1:18" ht="14" x14ac:dyDescent="0.3">
      <c r="A24" s="480" t="s">
        <v>331</v>
      </c>
      <c r="B24" s="390">
        <v>449</v>
      </c>
      <c r="C24" s="357">
        <v>7099.92</v>
      </c>
      <c r="D24" s="390">
        <v>0</v>
      </c>
      <c r="E24" s="357">
        <v>0</v>
      </c>
      <c r="F24" s="390">
        <v>0</v>
      </c>
      <c r="G24" s="357">
        <v>0</v>
      </c>
      <c r="H24" s="358">
        <f t="shared" si="1"/>
        <v>0</v>
      </c>
      <c r="I24" s="358">
        <f t="shared" si="1"/>
        <v>0</v>
      </c>
      <c r="K24" s="358">
        <v>0</v>
      </c>
      <c r="L24" s="358">
        <v>0</v>
      </c>
      <c r="N24" s="358">
        <v>0</v>
      </c>
      <c r="O24" s="358">
        <v>0</v>
      </c>
      <c r="Q24" s="355">
        <f t="shared" si="2"/>
        <v>449</v>
      </c>
      <c r="R24" s="395">
        <f t="shared" si="2"/>
        <v>7099.92</v>
      </c>
    </row>
    <row r="25" spans="1:18" ht="14" x14ac:dyDescent="0.3">
      <c r="A25" s="480" t="s">
        <v>365</v>
      </c>
      <c r="B25" s="390">
        <v>1</v>
      </c>
      <c r="C25" s="357">
        <v>12.8</v>
      </c>
      <c r="D25" s="390">
        <v>0</v>
      </c>
      <c r="E25" s="357">
        <v>0</v>
      </c>
      <c r="F25" s="390">
        <v>0</v>
      </c>
      <c r="G25" s="357">
        <v>0</v>
      </c>
      <c r="H25" s="358">
        <f t="shared" ref="H25" si="3">SUM(D25+F25)</f>
        <v>0</v>
      </c>
      <c r="I25" s="358">
        <f t="shared" ref="I25" si="4">SUM(E25+G25)</f>
        <v>0</v>
      </c>
      <c r="K25" s="358">
        <v>0</v>
      </c>
      <c r="L25" s="358">
        <v>0</v>
      </c>
      <c r="N25" s="358">
        <v>0</v>
      </c>
      <c r="O25" s="358">
        <v>0</v>
      </c>
      <c r="Q25" s="355">
        <f t="shared" ref="Q25" si="5">SUM(B25+H25+K25+N25)</f>
        <v>1</v>
      </c>
      <c r="R25" s="395">
        <f t="shared" ref="R25" si="6">SUM(C25+I25+L25+O25)</f>
        <v>12.8</v>
      </c>
    </row>
    <row r="26" spans="1:18" ht="14" x14ac:dyDescent="0.3">
      <c r="A26" s="480" t="s">
        <v>381</v>
      </c>
      <c r="B26" s="390">
        <v>61</v>
      </c>
      <c r="C26" s="357">
        <v>557.04999999999995</v>
      </c>
      <c r="D26" s="390">
        <v>0</v>
      </c>
      <c r="E26" s="357">
        <v>0</v>
      </c>
      <c r="F26" s="390">
        <v>0</v>
      </c>
      <c r="G26" s="357">
        <v>0</v>
      </c>
      <c r="H26" s="358">
        <f t="shared" si="1"/>
        <v>0</v>
      </c>
      <c r="I26" s="358">
        <f t="shared" si="1"/>
        <v>0</v>
      </c>
      <c r="K26" s="358">
        <v>0</v>
      </c>
      <c r="L26" s="358">
        <v>0</v>
      </c>
      <c r="N26" s="358">
        <v>0</v>
      </c>
      <c r="O26" s="358">
        <v>0</v>
      </c>
      <c r="Q26" s="355">
        <f t="shared" si="2"/>
        <v>61</v>
      </c>
      <c r="R26" s="395">
        <f t="shared" si="2"/>
        <v>557.04999999999995</v>
      </c>
    </row>
    <row r="27" spans="1:18" ht="14" x14ac:dyDescent="0.3">
      <c r="A27" s="480" t="s">
        <v>364</v>
      </c>
      <c r="B27" s="390">
        <v>58183</v>
      </c>
      <c r="C27" s="357">
        <v>510045.63</v>
      </c>
      <c r="D27" s="390">
        <v>0</v>
      </c>
      <c r="E27" s="357">
        <v>0</v>
      </c>
      <c r="F27" s="390">
        <v>0</v>
      </c>
      <c r="G27" s="357">
        <v>0</v>
      </c>
      <c r="H27" s="358">
        <f t="shared" si="1"/>
        <v>0</v>
      </c>
      <c r="I27" s="358">
        <f t="shared" si="1"/>
        <v>0</v>
      </c>
      <c r="K27" s="358">
        <v>0</v>
      </c>
      <c r="L27" s="358">
        <v>0</v>
      </c>
      <c r="N27" s="358">
        <v>0</v>
      </c>
      <c r="O27" s="358">
        <v>0</v>
      </c>
      <c r="Q27" s="355">
        <f t="shared" si="2"/>
        <v>58183</v>
      </c>
      <c r="R27" s="395">
        <f t="shared" si="2"/>
        <v>510045.63</v>
      </c>
    </row>
    <row r="28" spans="1:18" ht="6" customHeight="1" x14ac:dyDescent="0.3">
      <c r="A28" s="349"/>
      <c r="B28" s="391"/>
      <c r="D28" s="125"/>
      <c r="E28" s="125"/>
      <c r="F28" s="125"/>
      <c r="G28" s="125"/>
      <c r="H28" s="125"/>
      <c r="I28" s="125"/>
      <c r="K28" s="125"/>
      <c r="L28" s="125"/>
      <c r="N28" s="125"/>
      <c r="O28" s="125"/>
      <c r="Q28" s="356"/>
      <c r="R28" s="125"/>
    </row>
    <row r="29" spans="1:18" ht="14" x14ac:dyDescent="0.3">
      <c r="A29" s="351" t="s">
        <v>329</v>
      </c>
      <c r="B29" s="391"/>
      <c r="C29" s="125"/>
      <c r="D29" s="125"/>
      <c r="E29" s="125"/>
      <c r="F29" s="125"/>
      <c r="G29" s="125"/>
      <c r="H29" s="125"/>
      <c r="I29" s="125"/>
      <c r="K29" s="125"/>
      <c r="L29" s="125"/>
      <c r="N29" s="125"/>
      <c r="O29" s="125"/>
      <c r="Q29" s="356"/>
      <c r="R29" s="125"/>
    </row>
    <row r="30" spans="1:18" ht="14" x14ac:dyDescent="0.3">
      <c r="A30" s="481" t="s">
        <v>364</v>
      </c>
      <c r="B30" s="390">
        <v>0</v>
      </c>
      <c r="C30" s="357">
        <v>0</v>
      </c>
      <c r="D30" s="390">
        <v>909</v>
      </c>
      <c r="E30" s="357">
        <v>93471.39</v>
      </c>
      <c r="F30" s="390">
        <v>21</v>
      </c>
      <c r="G30" s="357">
        <v>30961.24</v>
      </c>
      <c r="H30" s="358">
        <f t="shared" ref="H30:I41" si="7">SUM(D30+F30)</f>
        <v>930</v>
      </c>
      <c r="I30" s="358">
        <f t="shared" si="7"/>
        <v>124432.63</v>
      </c>
      <c r="K30" s="358">
        <v>0</v>
      </c>
      <c r="L30" s="358">
        <v>0</v>
      </c>
      <c r="N30" s="358">
        <v>0</v>
      </c>
      <c r="O30" s="358">
        <v>0</v>
      </c>
      <c r="Q30" s="355">
        <f t="shared" ref="Q30:R38" si="8">SUM(B30+H30+K30+N30)</f>
        <v>930</v>
      </c>
      <c r="R30" s="395">
        <f t="shared" si="8"/>
        <v>124432.63</v>
      </c>
    </row>
    <row r="31" spans="1:18" ht="14" x14ac:dyDescent="0.3">
      <c r="A31" s="481" t="s">
        <v>365</v>
      </c>
      <c r="B31" s="390">
        <v>0</v>
      </c>
      <c r="C31" s="357">
        <v>0</v>
      </c>
      <c r="D31" s="390">
        <v>27</v>
      </c>
      <c r="E31" s="357">
        <v>13031.28</v>
      </c>
      <c r="F31" s="390">
        <v>6</v>
      </c>
      <c r="G31" s="357">
        <v>11425.38</v>
      </c>
      <c r="H31" s="358">
        <f t="shared" si="7"/>
        <v>33</v>
      </c>
      <c r="I31" s="358">
        <f t="shared" si="7"/>
        <v>24456.66</v>
      </c>
      <c r="K31" s="358">
        <v>0</v>
      </c>
      <c r="L31" s="358">
        <v>0</v>
      </c>
      <c r="N31" s="358">
        <v>0</v>
      </c>
      <c r="O31" s="358">
        <v>0</v>
      </c>
      <c r="Q31" s="355">
        <f t="shared" si="8"/>
        <v>33</v>
      </c>
      <c r="R31" s="395">
        <f t="shared" si="8"/>
        <v>24456.66</v>
      </c>
    </row>
    <row r="32" spans="1:18" ht="14" x14ac:dyDescent="0.3">
      <c r="A32" s="481" t="s">
        <v>366</v>
      </c>
      <c r="B32" s="390">
        <v>0</v>
      </c>
      <c r="C32" s="357">
        <v>0</v>
      </c>
      <c r="D32" s="390">
        <v>13</v>
      </c>
      <c r="E32" s="357">
        <v>1694.19</v>
      </c>
      <c r="F32" s="390">
        <v>8</v>
      </c>
      <c r="G32" s="357">
        <v>13064.27</v>
      </c>
      <c r="H32" s="358">
        <f t="shared" si="7"/>
        <v>21</v>
      </c>
      <c r="I32" s="358">
        <f t="shared" si="7"/>
        <v>14758.460000000001</v>
      </c>
      <c r="K32" s="358">
        <v>0</v>
      </c>
      <c r="L32" s="358">
        <v>0</v>
      </c>
      <c r="N32" s="358">
        <v>0</v>
      </c>
      <c r="O32" s="358">
        <v>0</v>
      </c>
      <c r="Q32" s="355">
        <f t="shared" si="8"/>
        <v>21</v>
      </c>
      <c r="R32" s="395">
        <f t="shared" si="8"/>
        <v>14758.460000000001</v>
      </c>
    </row>
    <row r="33" spans="1:18" ht="14" x14ac:dyDescent="0.3">
      <c r="A33" s="481" t="s">
        <v>319</v>
      </c>
      <c r="B33" s="390">
        <v>0</v>
      </c>
      <c r="C33" s="357">
        <v>0</v>
      </c>
      <c r="D33" s="390">
        <v>0</v>
      </c>
      <c r="E33" s="357">
        <v>0</v>
      </c>
      <c r="F33" s="390">
        <v>0</v>
      </c>
      <c r="G33" s="357">
        <v>0</v>
      </c>
      <c r="H33" s="358">
        <f t="shared" si="7"/>
        <v>0</v>
      </c>
      <c r="I33" s="358">
        <f t="shared" si="7"/>
        <v>0</v>
      </c>
      <c r="K33" s="358">
        <v>0</v>
      </c>
      <c r="L33" s="358">
        <v>0</v>
      </c>
      <c r="N33" s="358">
        <v>0</v>
      </c>
      <c r="O33" s="358">
        <v>0</v>
      </c>
      <c r="Q33" s="355">
        <f t="shared" si="8"/>
        <v>0</v>
      </c>
      <c r="R33" s="395">
        <f t="shared" si="8"/>
        <v>0</v>
      </c>
    </row>
    <row r="34" spans="1:18" ht="14" x14ac:dyDescent="0.3">
      <c r="A34" s="481" t="s">
        <v>367</v>
      </c>
      <c r="B34" s="390">
        <v>0</v>
      </c>
      <c r="C34" s="357">
        <v>0</v>
      </c>
      <c r="D34" s="390">
        <v>63</v>
      </c>
      <c r="E34" s="357">
        <v>12367.56</v>
      </c>
      <c r="F34" s="390">
        <v>4</v>
      </c>
      <c r="G34" s="357">
        <v>4932.34</v>
      </c>
      <c r="H34" s="358">
        <f t="shared" si="7"/>
        <v>67</v>
      </c>
      <c r="I34" s="358">
        <f t="shared" si="7"/>
        <v>17299.900000000001</v>
      </c>
      <c r="K34" s="358">
        <v>0</v>
      </c>
      <c r="L34" s="358">
        <v>0</v>
      </c>
      <c r="N34" s="358">
        <v>0</v>
      </c>
      <c r="O34" s="358">
        <v>0</v>
      </c>
      <c r="Q34" s="355">
        <f t="shared" si="8"/>
        <v>67</v>
      </c>
      <c r="R34" s="395">
        <f t="shared" si="8"/>
        <v>17299.900000000001</v>
      </c>
    </row>
    <row r="35" spans="1:18" ht="14" x14ac:dyDescent="0.3">
      <c r="A35" s="481" t="s">
        <v>368</v>
      </c>
      <c r="B35" s="390">
        <v>0</v>
      </c>
      <c r="C35" s="357">
        <v>0</v>
      </c>
      <c r="D35" s="390">
        <v>6</v>
      </c>
      <c r="E35" s="357">
        <v>3395.11</v>
      </c>
      <c r="F35" s="390">
        <v>0</v>
      </c>
      <c r="G35" s="357">
        <v>0</v>
      </c>
      <c r="H35" s="358">
        <f t="shared" si="7"/>
        <v>6</v>
      </c>
      <c r="I35" s="358">
        <f t="shared" si="7"/>
        <v>3395.11</v>
      </c>
      <c r="K35" s="358">
        <v>0</v>
      </c>
      <c r="L35" s="358">
        <v>0</v>
      </c>
      <c r="N35" s="358">
        <v>0</v>
      </c>
      <c r="O35" s="358">
        <v>0</v>
      </c>
      <c r="Q35" s="355">
        <f t="shared" si="8"/>
        <v>6</v>
      </c>
      <c r="R35" s="395">
        <f t="shared" si="8"/>
        <v>3395.11</v>
      </c>
    </row>
    <row r="36" spans="1:18" ht="14" x14ac:dyDescent="0.3">
      <c r="A36" s="481" t="s">
        <v>369</v>
      </c>
      <c r="B36" s="390">
        <v>0</v>
      </c>
      <c r="C36" s="357">
        <v>0</v>
      </c>
      <c r="D36" s="390">
        <v>0</v>
      </c>
      <c r="E36" s="357">
        <v>0</v>
      </c>
      <c r="F36" s="390">
        <v>2</v>
      </c>
      <c r="G36" s="357">
        <v>4160.68</v>
      </c>
      <c r="H36" s="358">
        <f t="shared" si="7"/>
        <v>2</v>
      </c>
      <c r="I36" s="358">
        <f t="shared" si="7"/>
        <v>4160.68</v>
      </c>
      <c r="K36" s="358">
        <v>0</v>
      </c>
      <c r="L36" s="358">
        <v>0</v>
      </c>
      <c r="N36" s="358">
        <v>0</v>
      </c>
      <c r="O36" s="358">
        <v>0</v>
      </c>
      <c r="Q36" s="355">
        <f t="shared" si="8"/>
        <v>2</v>
      </c>
      <c r="R36" s="395">
        <f t="shared" si="8"/>
        <v>4160.68</v>
      </c>
    </row>
    <row r="37" spans="1:18" ht="14" x14ac:dyDescent="0.3">
      <c r="A37" s="481" t="s">
        <v>370</v>
      </c>
      <c r="B37" s="390">
        <v>0</v>
      </c>
      <c r="C37" s="357">
        <v>0</v>
      </c>
      <c r="D37" s="390">
        <v>0</v>
      </c>
      <c r="E37" s="357">
        <v>0</v>
      </c>
      <c r="F37" s="390">
        <v>0</v>
      </c>
      <c r="G37" s="357">
        <v>0</v>
      </c>
      <c r="H37" s="358">
        <f t="shared" si="7"/>
        <v>0</v>
      </c>
      <c r="I37" s="358">
        <f t="shared" ref="I37" si="9">SUM(E37+G37)</f>
        <v>0</v>
      </c>
      <c r="K37" s="358">
        <v>0</v>
      </c>
      <c r="L37" s="358">
        <v>0</v>
      </c>
      <c r="N37" s="358">
        <v>0</v>
      </c>
      <c r="O37" s="358">
        <v>0</v>
      </c>
      <c r="Q37" s="355">
        <f t="shared" ref="Q37" si="10">SUM(B37+H37+K37+N37)</f>
        <v>0</v>
      </c>
      <c r="R37" s="395">
        <f t="shared" ref="R37" si="11">SUM(C37+I37+L37+O37)</f>
        <v>0</v>
      </c>
    </row>
    <row r="38" spans="1:18" ht="14" x14ac:dyDescent="0.3">
      <c r="A38" s="481" t="s">
        <v>373</v>
      </c>
      <c r="B38" s="390">
        <v>0</v>
      </c>
      <c r="C38" s="357">
        <v>0</v>
      </c>
      <c r="D38" s="390">
        <v>1</v>
      </c>
      <c r="E38" s="357">
        <v>513</v>
      </c>
      <c r="F38" s="390">
        <v>0</v>
      </c>
      <c r="G38" s="357">
        <v>0</v>
      </c>
      <c r="H38" s="358">
        <f t="shared" si="7"/>
        <v>1</v>
      </c>
      <c r="I38" s="358">
        <f t="shared" si="7"/>
        <v>513</v>
      </c>
      <c r="K38" s="358">
        <v>0</v>
      </c>
      <c r="L38" s="358">
        <v>0</v>
      </c>
      <c r="N38" s="358">
        <v>0</v>
      </c>
      <c r="O38" s="358">
        <v>0</v>
      </c>
      <c r="Q38" s="355">
        <f t="shared" si="8"/>
        <v>1</v>
      </c>
      <c r="R38" s="395">
        <f t="shared" si="8"/>
        <v>513</v>
      </c>
    </row>
    <row r="39" spans="1:18" ht="6" customHeight="1" x14ac:dyDescent="0.3">
      <c r="A39" s="349"/>
      <c r="B39" s="391"/>
      <c r="C39" s="125"/>
      <c r="D39" s="125"/>
      <c r="E39" s="125"/>
      <c r="F39" s="125"/>
      <c r="G39" s="125"/>
      <c r="H39" s="125"/>
      <c r="I39" s="125"/>
      <c r="K39" s="125"/>
      <c r="L39" s="125"/>
      <c r="N39" s="125"/>
      <c r="O39" s="125"/>
      <c r="Q39" s="356"/>
      <c r="R39" s="125"/>
    </row>
    <row r="40" spans="1:18" ht="14" x14ac:dyDescent="0.3">
      <c r="A40" s="481" t="s">
        <v>331</v>
      </c>
      <c r="B40" s="390">
        <v>0</v>
      </c>
      <c r="C40" s="357">
        <v>0</v>
      </c>
      <c r="D40" s="390">
        <v>17</v>
      </c>
      <c r="E40" s="357">
        <v>1029.9100000000001</v>
      </c>
      <c r="F40" s="390">
        <v>5</v>
      </c>
      <c r="G40" s="357">
        <v>13146.64</v>
      </c>
      <c r="H40" s="358">
        <f t="shared" si="7"/>
        <v>22</v>
      </c>
      <c r="I40" s="358">
        <f>SUM(E40+G40)</f>
        <v>14176.55</v>
      </c>
      <c r="K40" s="358">
        <v>0</v>
      </c>
      <c r="L40" s="358">
        <v>0</v>
      </c>
      <c r="N40" s="358">
        <v>0</v>
      </c>
      <c r="O40" s="358">
        <v>0</v>
      </c>
      <c r="Q40" s="355">
        <f>SUM(B40+H40+K40+N40)</f>
        <v>22</v>
      </c>
      <c r="R40" s="395">
        <f>SUM(C40+I40+L40+O40)</f>
        <v>14176.55</v>
      </c>
    </row>
    <row r="41" spans="1:18" ht="14" x14ac:dyDescent="0.3">
      <c r="A41" s="481" t="s">
        <v>357</v>
      </c>
      <c r="B41" s="390">
        <v>0</v>
      </c>
      <c r="C41" s="357">
        <v>0</v>
      </c>
      <c r="D41" s="390">
        <v>7</v>
      </c>
      <c r="E41" s="357">
        <v>1596.93</v>
      </c>
      <c r="F41" s="390">
        <v>2</v>
      </c>
      <c r="G41" s="357">
        <v>3932.4</v>
      </c>
      <c r="H41" s="358">
        <f t="shared" si="7"/>
        <v>9</v>
      </c>
      <c r="I41" s="358">
        <f>SUM(E41+G41)</f>
        <v>5529.33</v>
      </c>
      <c r="K41" s="358">
        <v>0</v>
      </c>
      <c r="L41" s="358">
        <v>0</v>
      </c>
      <c r="N41" s="358">
        <v>0</v>
      </c>
      <c r="O41" s="358">
        <v>0</v>
      </c>
      <c r="Q41" s="355">
        <f>SUM(B41+H41+K41+N41)</f>
        <v>9</v>
      </c>
      <c r="R41" s="395">
        <f>SUM(C41+I41+L41+O41)</f>
        <v>5529.33</v>
      </c>
    </row>
    <row r="42" spans="1:18" ht="6" customHeight="1" x14ac:dyDescent="0.3">
      <c r="A42" s="349"/>
      <c r="B42" s="391"/>
      <c r="C42" s="125"/>
      <c r="D42" s="125"/>
      <c r="E42" s="125"/>
      <c r="F42" s="125"/>
      <c r="G42" s="125"/>
      <c r="H42" s="125"/>
      <c r="I42" s="125"/>
      <c r="K42" s="125"/>
      <c r="L42" s="125"/>
      <c r="N42" s="125"/>
      <c r="O42" s="125"/>
      <c r="Q42" s="356"/>
      <c r="R42" s="125"/>
    </row>
    <row r="43" spans="1:18" ht="14" x14ac:dyDescent="0.3">
      <c r="A43" s="351" t="s">
        <v>374</v>
      </c>
      <c r="B43" s="391"/>
      <c r="C43" s="125"/>
      <c r="D43" s="125"/>
      <c r="E43" s="125"/>
      <c r="F43" s="125"/>
      <c r="G43" s="125"/>
      <c r="H43" s="125"/>
      <c r="I43" s="125"/>
      <c r="K43" s="125"/>
      <c r="L43" s="125"/>
      <c r="N43" s="125"/>
      <c r="O43" s="125"/>
      <c r="Q43" s="356"/>
      <c r="R43" s="125"/>
    </row>
    <row r="44" spans="1:18" ht="14" x14ac:dyDescent="0.3">
      <c r="A44" s="481" t="s">
        <v>378</v>
      </c>
      <c r="B44" s="390">
        <v>0</v>
      </c>
      <c r="C44" s="357">
        <v>0</v>
      </c>
      <c r="D44" s="357">
        <v>0</v>
      </c>
      <c r="E44" s="357">
        <v>0</v>
      </c>
      <c r="F44" s="357">
        <v>0</v>
      </c>
      <c r="G44" s="357">
        <v>0</v>
      </c>
      <c r="H44" s="358">
        <f t="shared" ref="H44:H46" si="12">SUM(D44+F44)</f>
        <v>0</v>
      </c>
      <c r="I44" s="358">
        <f t="shared" ref="I44:I46" si="13">SUM(E44+G44)</f>
        <v>0</v>
      </c>
      <c r="K44" s="358">
        <v>0</v>
      </c>
      <c r="L44" s="358">
        <v>0</v>
      </c>
      <c r="N44" s="358">
        <v>24</v>
      </c>
      <c r="O44" s="358">
        <v>37989.279999999999</v>
      </c>
      <c r="Q44" s="355">
        <f t="shared" ref="Q44:R46" si="14">SUM(B44+H44+K44+N44)</f>
        <v>24</v>
      </c>
      <c r="R44" s="395">
        <f t="shared" si="14"/>
        <v>37989.279999999999</v>
      </c>
    </row>
    <row r="45" spans="1:18" ht="14" x14ac:dyDescent="0.3">
      <c r="A45" s="481" t="s">
        <v>319</v>
      </c>
      <c r="B45" s="390">
        <v>0</v>
      </c>
      <c r="C45" s="357">
        <v>0</v>
      </c>
      <c r="D45" s="357">
        <v>0</v>
      </c>
      <c r="E45" s="357">
        <v>0</v>
      </c>
      <c r="F45" s="357">
        <v>0</v>
      </c>
      <c r="G45" s="357">
        <v>0</v>
      </c>
      <c r="H45" s="358">
        <f t="shared" si="12"/>
        <v>0</v>
      </c>
      <c r="I45" s="358">
        <f t="shared" ref="I45" si="15">SUM(E45+G45)</f>
        <v>0</v>
      </c>
      <c r="K45" s="358">
        <v>0</v>
      </c>
      <c r="L45" s="358">
        <v>0</v>
      </c>
      <c r="N45" s="358">
        <v>0</v>
      </c>
      <c r="O45" s="358">
        <v>0</v>
      </c>
      <c r="Q45" s="355">
        <f t="shared" ref="Q45" si="16">SUM(B45+H45+K45+N45)</f>
        <v>0</v>
      </c>
      <c r="R45" s="395">
        <f t="shared" ref="R45" si="17">SUM(C45+I45+L45+O45)</f>
        <v>0</v>
      </c>
    </row>
    <row r="46" spans="1:18" ht="14" x14ac:dyDescent="0.3">
      <c r="A46" s="481" t="s">
        <v>379</v>
      </c>
      <c r="B46" s="390">
        <v>0</v>
      </c>
      <c r="C46" s="357">
        <v>0</v>
      </c>
      <c r="D46" s="357">
        <v>0</v>
      </c>
      <c r="E46" s="357">
        <v>0</v>
      </c>
      <c r="F46" s="357">
        <v>0</v>
      </c>
      <c r="G46" s="357">
        <v>0</v>
      </c>
      <c r="H46" s="358">
        <f t="shared" si="12"/>
        <v>0</v>
      </c>
      <c r="I46" s="358">
        <f t="shared" si="13"/>
        <v>0</v>
      </c>
      <c r="K46" s="358">
        <v>0</v>
      </c>
      <c r="L46" s="358">
        <v>0</v>
      </c>
      <c r="N46" s="358">
        <v>0</v>
      </c>
      <c r="O46" s="358">
        <v>0</v>
      </c>
      <c r="Q46" s="355">
        <f t="shared" si="14"/>
        <v>0</v>
      </c>
      <c r="R46" s="395">
        <f t="shared" si="14"/>
        <v>0</v>
      </c>
    </row>
    <row r="47" spans="1:18" ht="6" customHeight="1" x14ac:dyDescent="0.3">
      <c r="A47" s="349"/>
      <c r="B47" s="391"/>
      <c r="C47" s="125"/>
      <c r="D47" s="125"/>
      <c r="E47" s="125"/>
      <c r="F47" s="125"/>
      <c r="G47" s="125"/>
      <c r="H47" s="125"/>
      <c r="I47" s="125"/>
      <c r="K47" s="125"/>
      <c r="L47" s="125"/>
      <c r="N47" s="125"/>
      <c r="O47" s="125"/>
      <c r="Q47" s="356"/>
      <c r="R47" s="125"/>
    </row>
    <row r="48" spans="1:18" ht="14" x14ac:dyDescent="0.3">
      <c r="A48" s="141" t="s">
        <v>0</v>
      </c>
      <c r="B48" s="365">
        <f t="shared" ref="B48:I48" si="18">SUM(B23:B47)</f>
        <v>58698</v>
      </c>
      <c r="C48" s="365">
        <f t="shared" si="18"/>
        <v>517764.77</v>
      </c>
      <c r="D48" s="366">
        <f t="shared" si="18"/>
        <v>1043</v>
      </c>
      <c r="E48" s="366">
        <f t="shared" si="18"/>
        <v>127099.37</v>
      </c>
      <c r="F48" s="366">
        <f t="shared" si="18"/>
        <v>48</v>
      </c>
      <c r="G48" s="366">
        <f t="shared" si="18"/>
        <v>81622.949999999983</v>
      </c>
      <c r="H48" s="365">
        <f t="shared" si="18"/>
        <v>1091</v>
      </c>
      <c r="I48" s="365">
        <f t="shared" si="18"/>
        <v>208722.31999999995</v>
      </c>
      <c r="K48" s="365">
        <f>SUM(K23:K47)</f>
        <v>0</v>
      </c>
      <c r="L48" s="365">
        <f>SUM(L23:L47)</f>
        <v>0</v>
      </c>
      <c r="N48" s="365">
        <f>SUM(N23:N47)</f>
        <v>24</v>
      </c>
      <c r="O48" s="365">
        <f>SUM(O23:O47)</f>
        <v>37989.279999999999</v>
      </c>
      <c r="Q48" s="367">
        <f>SUM(Q23:Q47)</f>
        <v>59813</v>
      </c>
      <c r="R48" s="367">
        <f>SUM(R23:R47)</f>
        <v>764476.37000000011</v>
      </c>
    </row>
    <row r="49" spans="2:18" x14ac:dyDescent="0.25">
      <c r="R49" s="466"/>
    </row>
    <row r="50" spans="2:18" x14ac:dyDescent="0.25">
      <c r="B50" s="466"/>
    </row>
  </sheetData>
  <mergeCells count="2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79" customWidth="1"/>
    <col min="5" max="5" width="8.6328125" style="11" customWidth="1"/>
    <col min="6" max="6" width="17.36328125" style="11" customWidth="1"/>
    <col min="7" max="7" width="16.453125" style="11" bestFit="1" customWidth="1"/>
    <col min="8" max="8" width="3.54296875" style="179" customWidth="1"/>
    <col min="9" max="9" width="12.6328125" style="11" customWidth="1"/>
    <col min="10" max="10" width="14.90625" style="11" bestFit="1" customWidth="1"/>
    <col min="11" max="11" width="13" style="11" customWidth="1"/>
    <col min="12" max="12" width="3.36328125" style="179" customWidth="1"/>
    <col min="13" max="13" width="12.6328125" style="11" customWidth="1"/>
    <col min="14" max="14" width="14.90625" style="11" bestFit="1" customWidth="1"/>
    <col min="15" max="15" width="13" style="11" customWidth="1"/>
    <col min="16" max="16" width="3.36328125" style="179" customWidth="1"/>
    <col min="17" max="17" width="13.6328125" style="11" customWidth="1"/>
    <col min="18" max="18" width="13.36328125" style="11" customWidth="1"/>
    <col min="19" max="19" width="12.36328125" style="11" customWidth="1"/>
    <col min="20" max="16384" width="9.08984375" style="11"/>
  </cols>
  <sheetData>
    <row r="1" spans="1:22" ht="20" x14ac:dyDescent="0.35">
      <c r="A1" s="593" t="s">
        <v>362</v>
      </c>
      <c r="B1" s="593"/>
      <c r="C1" s="593"/>
      <c r="D1" s="593"/>
      <c r="E1" s="593"/>
      <c r="F1" s="593"/>
      <c r="G1" s="359">
        <f>'Annual Capacity'!M1</f>
        <v>45716</v>
      </c>
      <c r="H1" s="368"/>
      <c r="J1" s="185"/>
      <c r="K1" s="137"/>
      <c r="L1" s="177"/>
      <c r="N1" s="185"/>
      <c r="O1" s="137"/>
      <c r="P1" s="177"/>
      <c r="Q1" s="136"/>
      <c r="R1" s="136"/>
      <c r="S1" s="137"/>
    </row>
    <row r="2" spans="1:22" ht="20" x14ac:dyDescent="0.35">
      <c r="A2" s="591" t="s">
        <v>342</v>
      </c>
      <c r="B2" s="591"/>
      <c r="C2" s="591"/>
      <c r="D2" s="591"/>
      <c r="E2" s="591"/>
      <c r="F2" s="591"/>
      <c r="G2" s="591"/>
      <c r="H2" s="121"/>
      <c r="I2" s="586"/>
      <c r="J2" s="586"/>
      <c r="K2" s="586"/>
      <c r="L2" s="121"/>
      <c r="M2" s="586"/>
      <c r="N2" s="586"/>
      <c r="O2" s="586"/>
      <c r="P2" s="121"/>
      <c r="Q2" s="586"/>
      <c r="R2" s="586"/>
      <c r="S2" s="586"/>
    </row>
    <row r="3" spans="1:22" ht="20" x14ac:dyDescent="0.35">
      <c r="A3" s="592" t="s">
        <v>343</v>
      </c>
      <c r="B3" s="592"/>
      <c r="C3" s="592"/>
      <c r="D3" s="592"/>
      <c r="E3" s="592"/>
      <c r="F3" s="592"/>
      <c r="G3" s="592"/>
      <c r="H3" s="121"/>
      <c r="I3" s="586"/>
      <c r="J3" s="586"/>
      <c r="K3" s="586"/>
      <c r="L3" s="121"/>
      <c r="M3" s="586"/>
      <c r="N3" s="586"/>
      <c r="O3" s="586"/>
      <c r="P3" s="121"/>
      <c r="Q3" s="586"/>
      <c r="R3" s="586"/>
      <c r="S3" s="586"/>
    </row>
    <row r="4" spans="1:22" ht="18.649999999999999" customHeight="1" x14ac:dyDescent="0.35">
      <c r="A4" s="131"/>
      <c r="B4" s="131"/>
      <c r="C4" s="131"/>
      <c r="D4" s="178"/>
      <c r="E4" s="131"/>
      <c r="F4" s="131"/>
      <c r="G4" s="131"/>
      <c r="H4" s="178"/>
      <c r="I4" s="131"/>
      <c r="J4" s="131"/>
      <c r="K4" s="131"/>
      <c r="L4" s="178"/>
      <c r="M4" s="131"/>
      <c r="N4" s="131"/>
      <c r="O4" s="131"/>
      <c r="P4" s="178"/>
      <c r="Q4" s="131"/>
      <c r="R4" s="131"/>
      <c r="S4" s="131"/>
    </row>
    <row r="5" spans="1:22" x14ac:dyDescent="0.35">
      <c r="A5" s="170"/>
      <c r="B5" s="170"/>
      <c r="C5" s="170"/>
      <c r="D5" s="170"/>
      <c r="E5" s="597" t="s">
        <v>313</v>
      </c>
      <c r="F5" s="598"/>
      <c r="G5" s="599"/>
      <c r="H5" s="170"/>
      <c r="I5" s="589" t="s">
        <v>314</v>
      </c>
      <c r="J5" s="589"/>
      <c r="K5" s="589"/>
      <c r="L5" s="170"/>
      <c r="M5" s="589" t="s">
        <v>330</v>
      </c>
      <c r="N5" s="589"/>
      <c r="O5" s="589"/>
      <c r="P5" s="170"/>
      <c r="Q5" s="587" t="s">
        <v>325</v>
      </c>
      <c r="R5" s="587"/>
      <c r="S5" s="587"/>
    </row>
    <row r="6" spans="1:22" s="25" customFormat="1" ht="17.399999999999999" customHeight="1" x14ac:dyDescent="0.3">
      <c r="A6" s="171"/>
      <c r="B6" s="171"/>
      <c r="C6" s="171"/>
      <c r="D6" s="171"/>
      <c r="E6" s="600" t="s">
        <v>64</v>
      </c>
      <c r="F6" s="601"/>
      <c r="G6" s="602"/>
      <c r="H6" s="171"/>
      <c r="I6" s="590" t="s">
        <v>64</v>
      </c>
      <c r="J6" s="590"/>
      <c r="K6" s="590"/>
      <c r="L6" s="171"/>
      <c r="M6" s="590" t="s">
        <v>64</v>
      </c>
      <c r="N6" s="590"/>
      <c r="O6" s="590"/>
      <c r="P6" s="171"/>
      <c r="Q6" s="585" t="s">
        <v>64</v>
      </c>
      <c r="R6" s="585"/>
      <c r="S6" s="585"/>
    </row>
    <row r="7" spans="1:22" s="25" customFormat="1" ht="42" x14ac:dyDescent="0.3">
      <c r="A7" s="166" t="s">
        <v>29</v>
      </c>
      <c r="B7" s="26" t="s">
        <v>15</v>
      </c>
      <c r="C7" s="26"/>
      <c r="D7" s="176"/>
      <c r="E7" s="138" t="s">
        <v>300</v>
      </c>
      <c r="F7" s="138" t="s">
        <v>22</v>
      </c>
      <c r="G7" s="138" t="s">
        <v>30</v>
      </c>
      <c r="H7" s="176"/>
      <c r="I7" s="138" t="s">
        <v>300</v>
      </c>
      <c r="J7" s="138" t="s">
        <v>22</v>
      </c>
      <c r="K7" s="138" t="s">
        <v>30</v>
      </c>
      <c r="L7" s="176"/>
      <c r="M7" s="138" t="s">
        <v>300</v>
      </c>
      <c r="N7" s="138" t="s">
        <v>22</v>
      </c>
      <c r="O7" s="138" t="s">
        <v>30</v>
      </c>
      <c r="P7" s="176"/>
      <c r="Q7" s="138" t="s">
        <v>300</v>
      </c>
      <c r="R7" s="138" t="s">
        <v>22</v>
      </c>
      <c r="S7" s="138" t="s">
        <v>30</v>
      </c>
    </row>
    <row r="8" spans="1:22" s="25" customFormat="1" ht="7.25" customHeight="1" x14ac:dyDescent="0.3">
      <c r="A8" s="174"/>
      <c r="B8" s="32"/>
      <c r="C8" s="32"/>
      <c r="D8" s="176"/>
      <c r="E8" s="182"/>
      <c r="F8" s="182"/>
      <c r="G8" s="182"/>
      <c r="H8" s="176"/>
      <c r="I8" s="182"/>
      <c r="J8" s="182"/>
      <c r="K8" s="182"/>
      <c r="L8" s="176"/>
      <c r="M8" s="182"/>
      <c r="N8" s="182"/>
      <c r="O8" s="182"/>
      <c r="P8" s="176"/>
      <c r="Q8" s="182"/>
      <c r="R8" s="182"/>
      <c r="S8" s="182"/>
    </row>
    <row r="9" spans="1:22" s="25" customFormat="1" ht="14.5" x14ac:dyDescent="0.35">
      <c r="A9" s="38" t="s">
        <v>13</v>
      </c>
      <c r="B9" s="27" t="s">
        <v>31</v>
      </c>
      <c r="C9" s="27"/>
      <c r="D9" s="155"/>
      <c r="E9" s="28">
        <v>36439</v>
      </c>
      <c r="F9" s="28">
        <v>986640.13</v>
      </c>
      <c r="G9" s="29">
        <f>F9/$F$11</f>
        <v>0.3764847728841178</v>
      </c>
      <c r="H9" s="155"/>
      <c r="I9" s="28">
        <v>10848</v>
      </c>
      <c r="J9" s="28">
        <v>316325.94</v>
      </c>
      <c r="K9" s="29">
        <f>J9/$J$11</f>
        <v>0.4250005364133721</v>
      </c>
      <c r="L9" s="155"/>
      <c r="M9" s="28">
        <v>24929</v>
      </c>
      <c r="N9" s="28">
        <v>327499.86</v>
      </c>
      <c r="O9" s="374">
        <f>N9/N11</f>
        <v>0.45079928399002933</v>
      </c>
      <c r="P9" s="155"/>
      <c r="Q9" s="28">
        <f>SUM(E9+I9+M9)</f>
        <v>72216</v>
      </c>
      <c r="R9" s="28">
        <f>SUM(F9+J9+N9)</f>
        <v>1630465.9300000002</v>
      </c>
      <c r="S9" s="29">
        <f>R9/$R$11</f>
        <v>0.39850597985956743</v>
      </c>
    </row>
    <row r="10" spans="1:22" s="25" customFormat="1" ht="14.5" x14ac:dyDescent="0.35">
      <c r="A10" s="172" t="s">
        <v>58</v>
      </c>
      <c r="B10" s="173" t="s">
        <v>32</v>
      </c>
      <c r="C10" s="173"/>
      <c r="D10" s="155"/>
      <c r="E10" s="180">
        <v>92839</v>
      </c>
      <c r="F10" s="180">
        <v>1634023.9739999999</v>
      </c>
      <c r="G10" s="181">
        <f>F10/$F$11</f>
        <v>0.62351522711588225</v>
      </c>
      <c r="H10" s="155"/>
      <c r="I10" s="180">
        <v>14059</v>
      </c>
      <c r="J10" s="180">
        <v>427969.45</v>
      </c>
      <c r="K10" s="29">
        <f>J10/$J$11</f>
        <v>0.5749994635866279</v>
      </c>
      <c r="L10" s="155"/>
      <c r="M10" s="180">
        <v>34860</v>
      </c>
      <c r="N10" s="180">
        <v>398987.23</v>
      </c>
      <c r="O10" s="374">
        <f>N10/N11</f>
        <v>0.54920071600997067</v>
      </c>
      <c r="P10" s="155"/>
      <c r="Q10" s="28">
        <f>SUM(E10+I10+M10)</f>
        <v>141758</v>
      </c>
      <c r="R10" s="28">
        <f>SUM(F10+J10+N10)</f>
        <v>2460980.6540000001</v>
      </c>
      <c r="S10" s="29">
        <f>R10/$R$11</f>
        <v>0.60149402014043252</v>
      </c>
      <c r="V10" s="225"/>
    </row>
    <row r="11" spans="1:22" s="32" customFormat="1" ht="14" x14ac:dyDescent="0.3">
      <c r="A11" s="588" t="s">
        <v>20</v>
      </c>
      <c r="B11" s="588"/>
      <c r="C11" s="588"/>
      <c r="D11" s="175"/>
      <c r="E11" s="30">
        <f>SUM(E9:E10)</f>
        <v>129278</v>
      </c>
      <c r="F11" s="30">
        <f>SUM(F9:F10)</f>
        <v>2620664.1039999998</v>
      </c>
      <c r="G11" s="31">
        <f>SUM(G9:G10)</f>
        <v>1</v>
      </c>
      <c r="H11" s="175"/>
      <c r="I11" s="30">
        <f>SUM(I9:I10)</f>
        <v>24907</v>
      </c>
      <c r="J11" s="30">
        <f>SUM(J9:J10)</f>
        <v>744295.39</v>
      </c>
      <c r="K11" s="31">
        <f>SUM(K9:K10)</f>
        <v>1</v>
      </c>
      <c r="L11" s="175"/>
      <c r="M11" s="30">
        <f>SUM(M9:M10)</f>
        <v>59789</v>
      </c>
      <c r="N11" s="30">
        <f>SUM(N9:N10)</f>
        <v>726487.09</v>
      </c>
      <c r="O11" s="31">
        <f>SUM(O9:O10)</f>
        <v>1</v>
      </c>
      <c r="P11" s="175"/>
      <c r="Q11" s="188">
        <f>SUM(Q9:Q10)</f>
        <v>213974</v>
      </c>
      <c r="R11" s="188">
        <f>SUM(R9:R10)</f>
        <v>4091446.5840000003</v>
      </c>
      <c r="S11" s="189">
        <f>SUM(S9:S10)</f>
        <v>1</v>
      </c>
    </row>
    <row r="12" spans="1:22" s="25" customFormat="1" ht="3.65" customHeight="1" x14ac:dyDescent="0.3">
      <c r="A12" s="155"/>
      <c r="B12" s="155"/>
      <c r="C12" s="155"/>
      <c r="D12" s="155"/>
      <c r="E12" s="154"/>
      <c r="F12" s="34"/>
      <c r="G12" s="33"/>
      <c r="H12" s="155"/>
      <c r="I12" s="154"/>
      <c r="J12" s="34"/>
      <c r="K12" s="33"/>
      <c r="L12" s="155"/>
      <c r="M12" s="154"/>
      <c r="N12" s="34"/>
      <c r="O12" s="33"/>
      <c r="P12" s="155"/>
      <c r="Q12" s="154"/>
      <c r="R12" s="34"/>
      <c r="S12" s="33"/>
    </row>
    <row r="13" spans="1:22" s="25" customFormat="1" ht="14" x14ac:dyDescent="0.3">
      <c r="D13" s="155"/>
      <c r="H13" s="155"/>
      <c r="L13" s="155"/>
      <c r="P13" s="155"/>
    </row>
    <row r="14" spans="1:22" s="25" customFormat="1" ht="17.399999999999999" customHeight="1" x14ac:dyDescent="0.3">
      <c r="A14" s="171"/>
      <c r="B14" s="171"/>
      <c r="C14" s="171"/>
      <c r="D14" s="171"/>
      <c r="E14" s="590" t="s">
        <v>67</v>
      </c>
      <c r="F14" s="590"/>
      <c r="G14" s="590"/>
      <c r="H14" s="171"/>
      <c r="I14" s="594" t="s">
        <v>67</v>
      </c>
      <c r="J14" s="595"/>
      <c r="K14" s="596"/>
      <c r="L14" s="171"/>
      <c r="M14" s="590" t="s">
        <v>67</v>
      </c>
      <c r="N14" s="590"/>
      <c r="O14" s="590"/>
      <c r="P14" s="171"/>
      <c r="Q14" s="585" t="s">
        <v>67</v>
      </c>
      <c r="R14" s="585"/>
      <c r="S14" s="585"/>
    </row>
    <row r="15" spans="1:22" s="25" customFormat="1" ht="42" x14ac:dyDescent="0.3">
      <c r="A15" s="166" t="s">
        <v>29</v>
      </c>
      <c r="B15" s="26" t="s">
        <v>15</v>
      </c>
      <c r="C15" s="26"/>
      <c r="D15" s="176"/>
      <c r="E15" s="138" t="s">
        <v>301</v>
      </c>
      <c r="F15" s="138" t="s">
        <v>22</v>
      </c>
      <c r="G15" s="138" t="s">
        <v>30</v>
      </c>
      <c r="H15" s="176"/>
      <c r="I15" s="138" t="s">
        <v>301</v>
      </c>
      <c r="J15" s="138" t="s">
        <v>22</v>
      </c>
      <c r="K15" s="138" t="s">
        <v>30</v>
      </c>
      <c r="L15" s="176"/>
      <c r="M15" s="138" t="s">
        <v>301</v>
      </c>
      <c r="N15" s="138" t="s">
        <v>22</v>
      </c>
      <c r="O15" s="138" t="s">
        <v>30</v>
      </c>
      <c r="P15" s="176"/>
      <c r="Q15" s="138" t="s">
        <v>301</v>
      </c>
      <c r="R15" s="138" t="s">
        <v>22</v>
      </c>
      <c r="S15" s="138" t="s">
        <v>30</v>
      </c>
    </row>
    <row r="16" spans="1:22" s="25" customFormat="1" ht="14.5" x14ac:dyDescent="0.35">
      <c r="A16" s="38" t="s">
        <v>13</v>
      </c>
      <c r="B16" s="27" t="s">
        <v>31</v>
      </c>
      <c r="C16" s="27"/>
      <c r="D16" s="155"/>
      <c r="E16" s="28">
        <v>31981</v>
      </c>
      <c r="F16" s="28">
        <v>287727.51500000001</v>
      </c>
      <c r="G16" s="29">
        <f>F16/F18</f>
        <v>0.28113047219809062</v>
      </c>
      <c r="H16" s="155"/>
      <c r="I16" s="28">
        <v>9978</v>
      </c>
      <c r="J16" s="28">
        <v>97916.9</v>
      </c>
      <c r="K16" s="29">
        <f>J16/$J$18</f>
        <v>0.46780506339527822</v>
      </c>
      <c r="L16" s="155"/>
      <c r="M16" s="28">
        <v>24260</v>
      </c>
      <c r="N16" s="28">
        <v>236122.52</v>
      </c>
      <c r="O16" s="374">
        <f>N16/N18</f>
        <v>0.45514346137650086</v>
      </c>
      <c r="P16" s="155"/>
      <c r="Q16" s="28">
        <f>SUM(E16+I16+M16)</f>
        <v>66219</v>
      </c>
      <c r="R16" s="28">
        <f>SUM(F16+J16+N16)</f>
        <v>621766.93500000006</v>
      </c>
      <c r="S16" s="29">
        <f>R16/$R$18</f>
        <v>0.35497804612644934</v>
      </c>
      <c r="V16" s="225"/>
    </row>
    <row r="17" spans="1:19" s="25" customFormat="1" ht="14.5" x14ac:dyDescent="0.35">
      <c r="A17" s="38" t="s">
        <v>58</v>
      </c>
      <c r="B17" s="27" t="s">
        <v>32</v>
      </c>
      <c r="C17" s="27"/>
      <c r="D17" s="155"/>
      <c r="E17" s="28">
        <v>90195</v>
      </c>
      <c r="F17" s="28">
        <v>735738.61</v>
      </c>
      <c r="G17" s="29">
        <f>F17/F18</f>
        <v>0.71886952780190938</v>
      </c>
      <c r="H17" s="155"/>
      <c r="I17" s="28">
        <v>13302</v>
      </c>
      <c r="J17" s="28">
        <v>111394.43</v>
      </c>
      <c r="K17" s="29">
        <f>J17/$J$18</f>
        <v>0.53219493660472172</v>
      </c>
      <c r="L17" s="155"/>
      <c r="M17" s="28">
        <v>34575</v>
      </c>
      <c r="N17" s="28">
        <v>282664.5</v>
      </c>
      <c r="O17" s="374">
        <f>N17/N18</f>
        <v>0.54485653862349903</v>
      </c>
      <c r="P17" s="155"/>
      <c r="Q17" s="28">
        <f>SUM(E17+I17+M17)</f>
        <v>138072</v>
      </c>
      <c r="R17" s="28">
        <f>SUM(F17+J17+N17)</f>
        <v>1129797.54</v>
      </c>
      <c r="S17" s="29">
        <f>R17/$R$18</f>
        <v>0.64502195387355066</v>
      </c>
    </row>
    <row r="18" spans="1:19" s="32" customFormat="1" ht="14" x14ac:dyDescent="0.3">
      <c r="A18" s="588" t="s">
        <v>20</v>
      </c>
      <c r="B18" s="588"/>
      <c r="C18" s="588"/>
      <c r="D18" s="175"/>
      <c r="E18" s="30">
        <f>SUM(E16:E17)</f>
        <v>122176</v>
      </c>
      <c r="F18" s="30">
        <f>SUM(F16:F17)</f>
        <v>1023466.125</v>
      </c>
      <c r="G18" s="31">
        <f>SUM(G16:G17)</f>
        <v>1</v>
      </c>
      <c r="H18" s="175"/>
      <c r="I18" s="30">
        <f>SUM(I16:I17)</f>
        <v>23280</v>
      </c>
      <c r="J18" s="30">
        <f>SUM(J16:J17)</f>
        <v>209311.33</v>
      </c>
      <c r="K18" s="31">
        <f>SUM(K16:K17)</f>
        <v>1</v>
      </c>
      <c r="L18" s="175"/>
      <c r="M18" s="30">
        <f>SUM(M16:M17)</f>
        <v>58835</v>
      </c>
      <c r="N18" s="30">
        <f>SUM(N16:N17)</f>
        <v>518787.02</v>
      </c>
      <c r="O18" s="31">
        <f>SUM(O16:O17)</f>
        <v>0.99999999999999989</v>
      </c>
      <c r="P18" s="175"/>
      <c r="Q18" s="188">
        <f>SUM(Q16:Q17)</f>
        <v>204291</v>
      </c>
      <c r="R18" s="188">
        <f>SUM(R16:R17)</f>
        <v>1751564.4750000001</v>
      </c>
      <c r="S18" s="189">
        <f>SUM(S16:S17)</f>
        <v>1</v>
      </c>
    </row>
    <row r="19" spans="1:19" s="25" customFormat="1" ht="3.65" customHeight="1" x14ac:dyDescent="0.3">
      <c r="A19" s="155"/>
      <c r="B19" s="155"/>
      <c r="C19" s="155"/>
      <c r="D19" s="155"/>
      <c r="E19" s="154"/>
      <c r="F19" s="34"/>
      <c r="G19" s="33"/>
      <c r="H19" s="155"/>
      <c r="I19" s="154"/>
      <c r="J19" s="34"/>
      <c r="K19" s="33"/>
      <c r="L19" s="155"/>
      <c r="M19" s="154"/>
      <c r="N19" s="34"/>
      <c r="O19" s="33"/>
      <c r="P19" s="155"/>
      <c r="Q19" s="154"/>
      <c r="R19" s="34"/>
      <c r="S19" s="33"/>
    </row>
    <row r="20" spans="1:19" s="155" customFormat="1" ht="14" customHeight="1" x14ac:dyDescent="0.3">
      <c r="E20" s="183"/>
      <c r="F20" s="183"/>
      <c r="I20" s="183"/>
      <c r="J20" s="183"/>
      <c r="M20" s="183"/>
      <c r="N20" s="183"/>
      <c r="Q20" s="183"/>
      <c r="R20" s="183"/>
    </row>
    <row r="21" spans="1:19" ht="33" customHeight="1" x14ac:dyDescent="0.35">
      <c r="A21" s="584" t="s">
        <v>393</v>
      </c>
      <c r="B21" s="584"/>
      <c r="C21" s="584"/>
      <c r="D21" s="584"/>
      <c r="E21" s="584"/>
      <c r="F21" s="584"/>
      <c r="G21" s="584"/>
      <c r="H21" s="584"/>
      <c r="I21" s="584"/>
      <c r="J21" s="584"/>
      <c r="K21" s="584"/>
      <c r="L21" s="584"/>
      <c r="M21" s="584"/>
      <c r="N21" s="584"/>
      <c r="O21" s="584"/>
      <c r="P21" s="584"/>
      <c r="Q21" s="584"/>
      <c r="R21" s="584"/>
      <c r="S21" s="584"/>
    </row>
    <row r="24" spans="1:19" x14ac:dyDescent="0.35">
      <c r="I24" s="387"/>
      <c r="J24" s="387"/>
    </row>
    <row r="25" spans="1:19" x14ac:dyDescent="0.35">
      <c r="I25" s="387"/>
      <c r="J25" s="387"/>
    </row>
    <row r="27" spans="1:19" x14ac:dyDescent="0.35">
      <c r="I27" s="387"/>
      <c r="J27" s="387"/>
    </row>
    <row r="28" spans="1:19" x14ac:dyDescent="0.35">
      <c r="I28" s="387"/>
      <c r="J28" s="387"/>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2025-03-16T15:25:36Z</cp:lastPrinted>
  <dcterms:created xsi:type="dcterms:W3CDTF">2009-08-03T14:10:19Z</dcterms:created>
  <dcterms:modified xsi:type="dcterms:W3CDTF">2025-03-16T15:26:06Z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