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https://trccompanies-my.sharepoint.com/personal/mzito_trcsolutions_com/Documents/Reporting/Monthly Solar Reports/2025/(03) March 2025/"/>
    </mc:Choice>
  </mc:AlternateContent>
  <xr:revisionPtr revIDLastSave="211" documentId="8_{204447FF-8C39-409F-89FD-102F03B12ECA}" xr6:coauthVersionLast="47" xr6:coauthVersionMax="47" xr10:uidLastSave="{D721E5A5-90ED-4898-96E0-A99C055116A7}"/>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Capacity'!$B$1:$AF$64</definedName>
    <definedName name="_xlnm.Print_Area" localSheetId="9">'Installations by County'!$B$1:$T$30</definedName>
    <definedName name="_xlnm.Print_Area" localSheetId="6">'Interconnection &amp; Customer Type'!$A$1:$L$52</definedName>
    <definedName name="_xlnm.Print_Area" localSheetId="4">'Monthly Capacity'!$A$1:$AA$121</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 i="46" l="1"/>
  <c r="B6" i="46"/>
  <c r="R107" i="61" l="1"/>
  <c r="Q107" i="61"/>
  <c r="O107" i="61"/>
  <c r="N107" i="61"/>
  <c r="J107" i="61"/>
  <c r="I107" i="61"/>
  <c r="H107" i="61"/>
  <c r="G107" i="61"/>
  <c r="K107" i="61" s="1"/>
  <c r="F107" i="61"/>
  <c r="L107" i="61" s="1"/>
  <c r="E107" i="61"/>
  <c r="C107" i="61"/>
  <c r="B107" i="61"/>
  <c r="L27" i="61"/>
  <c r="U27" i="61" s="1"/>
  <c r="AA27" i="61" s="1"/>
  <c r="K27" i="61"/>
  <c r="T27" i="61" s="1"/>
  <c r="Z27" i="61" s="1"/>
  <c r="Z71" i="65"/>
  <c r="Z70" i="65"/>
  <c r="Z69" i="65"/>
  <c r="Z68" i="65"/>
  <c r="Z67" i="65"/>
  <c r="Y71" i="65"/>
  <c r="Y70" i="65"/>
  <c r="Y69" i="65"/>
  <c r="Y68" i="65"/>
  <c r="Y67" i="65"/>
  <c r="Q78" i="65"/>
  <c r="P78" i="65"/>
  <c r="Q77" i="65"/>
  <c r="P77" i="65"/>
  <c r="Q76" i="65"/>
  <c r="P76" i="65"/>
  <c r="Q75" i="65"/>
  <c r="P75" i="65"/>
  <c r="Q74" i="65"/>
  <c r="P74" i="65"/>
  <c r="Q73" i="65"/>
  <c r="P73" i="65"/>
  <c r="V74" i="65"/>
  <c r="V75" i="65"/>
  <c r="V76" i="65"/>
  <c r="V77" i="65"/>
  <c r="V78" i="65"/>
  <c r="Q72" i="65"/>
  <c r="P72" i="65"/>
  <c r="Q64" i="65"/>
  <c r="P64" i="65"/>
  <c r="U107" i="61" l="1"/>
  <c r="AA107" i="61" s="1"/>
  <c r="T107" i="61"/>
  <c r="Z107" i="61" s="1"/>
  <c r="P80" i="65"/>
  <c r="Q80" i="65"/>
  <c r="R25" i="71" l="1"/>
  <c r="I25" i="71"/>
  <c r="H25" i="71"/>
  <c r="Q25" i="71" s="1"/>
  <c r="X119" i="61"/>
  <c r="W119" i="61"/>
  <c r="R106" i="61"/>
  <c r="Q106" i="61"/>
  <c r="O106" i="61"/>
  <c r="N106" i="61"/>
  <c r="J106" i="61"/>
  <c r="I106" i="61"/>
  <c r="H106" i="61"/>
  <c r="G106" i="61"/>
  <c r="F106" i="61"/>
  <c r="L106" i="61" s="1"/>
  <c r="E106" i="61"/>
  <c r="C106" i="61"/>
  <c r="B106" i="61"/>
  <c r="X99" i="61"/>
  <c r="W99" i="61"/>
  <c r="R99" i="61"/>
  <c r="Q99" i="61"/>
  <c r="O99" i="61"/>
  <c r="N99" i="61"/>
  <c r="J99" i="61"/>
  <c r="I99" i="61"/>
  <c r="H99" i="61"/>
  <c r="G99" i="61"/>
  <c r="F99" i="61"/>
  <c r="E99" i="61"/>
  <c r="C99" i="61"/>
  <c r="B99" i="61"/>
  <c r="L86" i="61"/>
  <c r="U86" i="61" s="1"/>
  <c r="AA86" i="61" s="1"/>
  <c r="K86" i="61"/>
  <c r="T86" i="61" s="1"/>
  <c r="Z86" i="61" s="1"/>
  <c r="X71" i="61"/>
  <c r="W71" i="61"/>
  <c r="R71" i="61"/>
  <c r="Q71" i="61"/>
  <c r="O71" i="61"/>
  <c r="N71" i="61"/>
  <c r="J71" i="61"/>
  <c r="I71" i="61"/>
  <c r="H71" i="61"/>
  <c r="G71" i="61"/>
  <c r="F71" i="61"/>
  <c r="E71" i="61"/>
  <c r="C71" i="61"/>
  <c r="B71" i="61"/>
  <c r="L58" i="61"/>
  <c r="U58" i="61" s="1"/>
  <c r="AA58" i="61" s="1"/>
  <c r="K58" i="61"/>
  <c r="T58" i="61" s="1"/>
  <c r="Z58" i="61" s="1"/>
  <c r="X39" i="61"/>
  <c r="W39" i="61"/>
  <c r="R39" i="61"/>
  <c r="Q39" i="61"/>
  <c r="O39" i="61"/>
  <c r="N39" i="61"/>
  <c r="J39" i="61"/>
  <c r="I39" i="61"/>
  <c r="H39" i="61"/>
  <c r="G39" i="61"/>
  <c r="F39" i="61"/>
  <c r="E39" i="61"/>
  <c r="C39" i="61"/>
  <c r="B39" i="61"/>
  <c r="L26" i="61"/>
  <c r="U26" i="61" s="1"/>
  <c r="AA26" i="61" s="1"/>
  <c r="K26" i="61"/>
  <c r="T26" i="61" s="1"/>
  <c r="Z26" i="61" s="1"/>
  <c r="L97" i="61"/>
  <c r="U97" i="61" s="1"/>
  <c r="K97" i="61"/>
  <c r="T97" i="61" s="1"/>
  <c r="L96" i="61"/>
  <c r="U96" i="61" s="1"/>
  <c r="AA96" i="61" s="1"/>
  <c r="K96" i="61"/>
  <c r="T96" i="61" s="1"/>
  <c r="Z96" i="61" s="1"/>
  <c r="L95" i="61"/>
  <c r="U95" i="61" s="1"/>
  <c r="AA95" i="61" s="1"/>
  <c r="K95" i="61"/>
  <c r="T95" i="61" s="1"/>
  <c r="Z95" i="61" s="1"/>
  <c r="L94" i="61"/>
  <c r="U94" i="61" s="1"/>
  <c r="AA94" i="61" s="1"/>
  <c r="K94" i="61"/>
  <c r="T94" i="61" s="1"/>
  <c r="Z94" i="61" s="1"/>
  <c r="L93" i="61"/>
  <c r="U93" i="61" s="1"/>
  <c r="AA93" i="61" s="1"/>
  <c r="K93" i="61"/>
  <c r="T93" i="61" s="1"/>
  <c r="Z93" i="61" s="1"/>
  <c r="L92" i="61"/>
  <c r="U92" i="61" s="1"/>
  <c r="AA92" i="61" s="1"/>
  <c r="K92" i="61"/>
  <c r="T92" i="61" s="1"/>
  <c r="Z92" i="61" s="1"/>
  <c r="L91" i="61"/>
  <c r="U91" i="61" s="1"/>
  <c r="AA91" i="61" s="1"/>
  <c r="K91" i="61"/>
  <c r="T91" i="61" s="1"/>
  <c r="Z91" i="61" s="1"/>
  <c r="L90" i="61"/>
  <c r="U90" i="61" s="1"/>
  <c r="K90" i="61"/>
  <c r="T90" i="61" s="1"/>
  <c r="L89" i="61"/>
  <c r="U89" i="61" s="1"/>
  <c r="K89" i="61"/>
  <c r="T89" i="61" s="1"/>
  <c r="L88" i="61"/>
  <c r="U88" i="61" s="1"/>
  <c r="K88" i="61"/>
  <c r="T88" i="61" s="1"/>
  <c r="R82" i="61"/>
  <c r="Q82" i="61"/>
  <c r="O82" i="61"/>
  <c r="N82" i="61"/>
  <c r="J82" i="61"/>
  <c r="I82" i="61"/>
  <c r="H82" i="61"/>
  <c r="G82" i="61"/>
  <c r="F82" i="61"/>
  <c r="E82" i="61"/>
  <c r="C82" i="61"/>
  <c r="B82" i="61"/>
  <c r="R81" i="61"/>
  <c r="Q81" i="61"/>
  <c r="O81" i="61"/>
  <c r="N81" i="61"/>
  <c r="J81" i="61"/>
  <c r="I81" i="61"/>
  <c r="H81" i="61"/>
  <c r="G81" i="61"/>
  <c r="F81" i="61"/>
  <c r="E81" i="61"/>
  <c r="C81" i="61"/>
  <c r="B81" i="61"/>
  <c r="R54" i="61"/>
  <c r="Q54" i="61"/>
  <c r="O54" i="61"/>
  <c r="N54" i="61"/>
  <c r="J54" i="61"/>
  <c r="I54" i="61"/>
  <c r="H54" i="61"/>
  <c r="G54" i="61"/>
  <c r="F54" i="61"/>
  <c r="E54" i="61"/>
  <c r="C54" i="61"/>
  <c r="B54" i="61"/>
  <c r="R53" i="61"/>
  <c r="Q53" i="61"/>
  <c r="O53" i="61"/>
  <c r="N53" i="61"/>
  <c r="J53" i="61"/>
  <c r="I53" i="61"/>
  <c r="H53" i="61"/>
  <c r="G53" i="61"/>
  <c r="F53" i="61"/>
  <c r="E53" i="61"/>
  <c r="C53" i="61"/>
  <c r="B53" i="61"/>
  <c r="X24" i="61"/>
  <c r="W24" i="61"/>
  <c r="R22" i="61"/>
  <c r="Q22" i="61"/>
  <c r="O22" i="61"/>
  <c r="N22" i="61"/>
  <c r="J22" i="61"/>
  <c r="I22" i="61"/>
  <c r="H22" i="61"/>
  <c r="G22" i="61"/>
  <c r="F22" i="61"/>
  <c r="E22" i="61"/>
  <c r="C22" i="61"/>
  <c r="B22" i="61"/>
  <c r="B21" i="61"/>
  <c r="C21" i="61"/>
  <c r="E21" i="61"/>
  <c r="F21" i="61"/>
  <c r="G21" i="61"/>
  <c r="H21" i="61"/>
  <c r="I21" i="61"/>
  <c r="J21" i="61"/>
  <c r="N21" i="61"/>
  <c r="O21" i="61"/>
  <c r="Q21" i="61"/>
  <c r="R21" i="61"/>
  <c r="W77" i="65"/>
  <c r="T77" i="65"/>
  <c r="S77" i="65"/>
  <c r="L77" i="65"/>
  <c r="K77" i="65"/>
  <c r="J77" i="65"/>
  <c r="I77" i="65"/>
  <c r="H77" i="65"/>
  <c r="G77" i="65"/>
  <c r="E77" i="65"/>
  <c r="D77" i="65"/>
  <c r="N61" i="65"/>
  <c r="Z61" i="65" s="1"/>
  <c r="AF61" i="65" s="1"/>
  <c r="M61" i="65"/>
  <c r="Y61" i="65" s="1"/>
  <c r="AE61" i="65" s="1"/>
  <c r="N50" i="65"/>
  <c r="Z50" i="65" s="1"/>
  <c r="AF50" i="65" s="1"/>
  <c r="M50" i="65"/>
  <c r="Y50" i="65" s="1"/>
  <c r="AE50" i="65" s="1"/>
  <c r="N33" i="65"/>
  <c r="Z33" i="65" s="1"/>
  <c r="AF33" i="65" s="1"/>
  <c r="M33" i="65"/>
  <c r="Y33" i="65" s="1"/>
  <c r="AE33" i="65" s="1"/>
  <c r="R117" i="61"/>
  <c r="Q117" i="61"/>
  <c r="R116" i="61"/>
  <c r="Q116" i="61"/>
  <c r="O117" i="61"/>
  <c r="N117" i="61"/>
  <c r="O116" i="61"/>
  <c r="N116" i="61"/>
  <c r="J117" i="61"/>
  <c r="I117" i="61"/>
  <c r="H117" i="61"/>
  <c r="G117" i="61"/>
  <c r="F117" i="61"/>
  <c r="E117" i="61"/>
  <c r="J116" i="61"/>
  <c r="I116" i="61"/>
  <c r="H116" i="61"/>
  <c r="G116" i="61"/>
  <c r="F116" i="61"/>
  <c r="E116" i="61"/>
  <c r="C117" i="61"/>
  <c r="B117" i="61"/>
  <c r="C116" i="61"/>
  <c r="B116" i="61"/>
  <c r="L36" i="61"/>
  <c r="U36" i="61" s="1"/>
  <c r="AA36" i="61" s="1"/>
  <c r="K36" i="61"/>
  <c r="T36" i="61" s="1"/>
  <c r="Z36" i="61" s="1"/>
  <c r="L68" i="61"/>
  <c r="U68" i="61" s="1"/>
  <c r="AA68" i="61" s="1"/>
  <c r="K68" i="61"/>
  <c r="T68" i="61" s="1"/>
  <c r="Z68" i="61" s="1"/>
  <c r="R115" i="61"/>
  <c r="Q115" i="61"/>
  <c r="O115" i="61"/>
  <c r="N115" i="61"/>
  <c r="J115" i="61"/>
  <c r="I115" i="61"/>
  <c r="H115" i="61"/>
  <c r="G115" i="61"/>
  <c r="F115" i="61"/>
  <c r="E115" i="61"/>
  <c r="C115" i="61"/>
  <c r="B115" i="61"/>
  <c r="L67" i="61"/>
  <c r="U67" i="61" s="1"/>
  <c r="AA67" i="61" s="1"/>
  <c r="K67" i="61"/>
  <c r="T67" i="61" s="1"/>
  <c r="Z67" i="61" s="1"/>
  <c r="L35" i="61"/>
  <c r="U35" i="61" s="1"/>
  <c r="AA35" i="61" s="1"/>
  <c r="K35" i="61"/>
  <c r="T35" i="61" s="1"/>
  <c r="Z35" i="61" s="1"/>
  <c r="R114" i="61"/>
  <c r="Q114" i="61"/>
  <c r="O114" i="61"/>
  <c r="N114" i="61"/>
  <c r="J114" i="61"/>
  <c r="I114" i="61"/>
  <c r="H114" i="61"/>
  <c r="G114" i="61"/>
  <c r="F114" i="61"/>
  <c r="E114" i="61"/>
  <c r="C114" i="61"/>
  <c r="B114" i="61"/>
  <c r="L66" i="61"/>
  <c r="U66" i="61" s="1"/>
  <c r="AA66" i="61" s="1"/>
  <c r="K66" i="61"/>
  <c r="T66" i="61" s="1"/>
  <c r="Z66" i="61" s="1"/>
  <c r="L34" i="61"/>
  <c r="U34" i="61" s="1"/>
  <c r="AA34" i="61" s="1"/>
  <c r="K34" i="61"/>
  <c r="T34" i="61" s="1"/>
  <c r="Z34" i="61" s="1"/>
  <c r="R113" i="61"/>
  <c r="Q113" i="61"/>
  <c r="O113" i="61"/>
  <c r="N113" i="61"/>
  <c r="J113" i="61"/>
  <c r="I113" i="61"/>
  <c r="H113" i="61"/>
  <c r="G113" i="61"/>
  <c r="F113" i="61"/>
  <c r="E113" i="61"/>
  <c r="C113" i="61"/>
  <c r="B113" i="61"/>
  <c r="L65" i="61"/>
  <c r="U65" i="61" s="1"/>
  <c r="AA65" i="61" s="1"/>
  <c r="K65" i="61"/>
  <c r="T65" i="61" s="1"/>
  <c r="Z65" i="61" s="1"/>
  <c r="L33" i="61"/>
  <c r="U33" i="61" s="1"/>
  <c r="AA33" i="61" s="1"/>
  <c r="K33" i="61"/>
  <c r="T33" i="61" s="1"/>
  <c r="Z33" i="61" s="1"/>
  <c r="R112" i="61"/>
  <c r="Q112" i="61"/>
  <c r="O112" i="61"/>
  <c r="N112" i="61"/>
  <c r="J112" i="61"/>
  <c r="I112" i="61"/>
  <c r="H112" i="61"/>
  <c r="G112" i="61"/>
  <c r="F112" i="61"/>
  <c r="E112" i="61"/>
  <c r="C112" i="61"/>
  <c r="B112" i="61"/>
  <c r="L64" i="61"/>
  <c r="U64" i="61" s="1"/>
  <c r="AA64" i="61" s="1"/>
  <c r="K64" i="61"/>
  <c r="T64" i="61" s="1"/>
  <c r="Z64" i="61" s="1"/>
  <c r="L32" i="61"/>
  <c r="U32" i="61" s="1"/>
  <c r="AA32" i="61" s="1"/>
  <c r="K32" i="61"/>
  <c r="T32" i="61" s="1"/>
  <c r="Z32" i="61" s="1"/>
  <c r="R111" i="61"/>
  <c r="Q111" i="61"/>
  <c r="O111" i="61"/>
  <c r="N111" i="61"/>
  <c r="J111" i="61"/>
  <c r="I111" i="61"/>
  <c r="H111" i="61"/>
  <c r="G111" i="61"/>
  <c r="F111" i="61"/>
  <c r="E111" i="61"/>
  <c r="C111" i="61"/>
  <c r="B111" i="61"/>
  <c r="L63" i="61"/>
  <c r="U63" i="61" s="1"/>
  <c r="AA63" i="61" s="1"/>
  <c r="K63" i="61"/>
  <c r="T63" i="61" s="1"/>
  <c r="Z63" i="61" s="1"/>
  <c r="L31" i="61"/>
  <c r="U31" i="61" s="1"/>
  <c r="AA31" i="61" s="1"/>
  <c r="K31" i="61"/>
  <c r="T31" i="61" s="1"/>
  <c r="Z31" i="61" s="1"/>
  <c r="Q35" i="74"/>
  <c r="P35" i="74"/>
  <c r="K54" i="61" l="1"/>
  <c r="T54" i="61" s="1"/>
  <c r="Z54" i="61" s="1"/>
  <c r="L54" i="61"/>
  <c r="U54" i="61" s="1"/>
  <c r="AA54" i="61" s="1"/>
  <c r="K106" i="61"/>
  <c r="T106" i="61" s="1"/>
  <c r="U106" i="61"/>
  <c r="L22" i="61"/>
  <c r="U22" i="61" s="1"/>
  <c r="AA22" i="61" s="1"/>
  <c r="L81" i="61"/>
  <c r="U81" i="61" s="1"/>
  <c r="AA81" i="61" s="1"/>
  <c r="L82" i="61"/>
  <c r="U82" i="61" s="1"/>
  <c r="AA82" i="61" s="1"/>
  <c r="K81" i="61"/>
  <c r="T81" i="61" s="1"/>
  <c r="Z81" i="61" s="1"/>
  <c r="K82" i="61"/>
  <c r="T82" i="61" s="1"/>
  <c r="Z82" i="61" s="1"/>
  <c r="M77" i="65"/>
  <c r="Y77" i="65" s="1"/>
  <c r="N77" i="65"/>
  <c r="Z77" i="65" s="1"/>
  <c r="K22" i="61"/>
  <c r="T22" i="61" s="1"/>
  <c r="Z22" i="61" s="1"/>
  <c r="L21" i="61"/>
  <c r="U21" i="61" s="1"/>
  <c r="AA21" i="61" s="1"/>
  <c r="K21" i="61"/>
  <c r="T21" i="61" s="1"/>
  <c r="L116" i="61"/>
  <c r="U116" i="61" s="1"/>
  <c r="AA116" i="61" s="1"/>
  <c r="K116" i="61"/>
  <c r="T116" i="61" s="1"/>
  <c r="Z116" i="61" s="1"/>
  <c r="L115" i="61"/>
  <c r="U115" i="61" s="1"/>
  <c r="AA115" i="61" s="1"/>
  <c r="K115" i="61"/>
  <c r="T115" i="61" s="1"/>
  <c r="Z115" i="61" s="1"/>
  <c r="L114" i="61"/>
  <c r="U114" i="61" s="1"/>
  <c r="AA114" i="61" s="1"/>
  <c r="K114" i="61"/>
  <c r="T114" i="61" s="1"/>
  <c r="Z114" i="61" s="1"/>
  <c r="L113" i="61"/>
  <c r="U113" i="61" s="1"/>
  <c r="AA113" i="61" s="1"/>
  <c r="K113" i="61"/>
  <c r="T113" i="61" s="1"/>
  <c r="Z113" i="61" s="1"/>
  <c r="L112" i="61"/>
  <c r="U112" i="61" s="1"/>
  <c r="AA112" i="61" s="1"/>
  <c r="K112" i="61"/>
  <c r="T112" i="61" s="1"/>
  <c r="Z112" i="61" s="1"/>
  <c r="L111" i="61"/>
  <c r="U111" i="61" s="1"/>
  <c r="AA111" i="61" s="1"/>
  <c r="K111" i="61"/>
  <c r="T111" i="61" s="1"/>
  <c r="Z111" i="61" s="1"/>
  <c r="W78" i="65"/>
  <c r="W76" i="65"/>
  <c r="W75" i="65"/>
  <c r="W74" i="65"/>
  <c r="R110" i="61"/>
  <c r="Q110" i="61"/>
  <c r="O110" i="61"/>
  <c r="N110" i="61"/>
  <c r="J110" i="61"/>
  <c r="I110" i="61"/>
  <c r="H110" i="61"/>
  <c r="G110" i="61"/>
  <c r="F110" i="61"/>
  <c r="E110" i="61"/>
  <c r="C110" i="61"/>
  <c r="B110" i="61"/>
  <c r="AA90" i="61"/>
  <c r="Z90" i="61"/>
  <c r="L62" i="61"/>
  <c r="U62" i="61" s="1"/>
  <c r="AA62" i="61" s="1"/>
  <c r="K62" i="61"/>
  <c r="T62" i="61" s="1"/>
  <c r="Z62" i="61" s="1"/>
  <c r="L30" i="61"/>
  <c r="U30" i="61" s="1"/>
  <c r="AA30" i="61" s="1"/>
  <c r="K30" i="61"/>
  <c r="T30" i="61" s="1"/>
  <c r="Z30" i="61" s="1"/>
  <c r="R109" i="61"/>
  <c r="Q109" i="61"/>
  <c r="O109" i="61"/>
  <c r="N109" i="61"/>
  <c r="J109" i="61"/>
  <c r="I109" i="61"/>
  <c r="H109" i="61"/>
  <c r="G109" i="61"/>
  <c r="F109" i="61"/>
  <c r="E109" i="61"/>
  <c r="C109" i="61"/>
  <c r="B109" i="61"/>
  <c r="AA89" i="61"/>
  <c r="Z89" i="61"/>
  <c r="L61" i="61"/>
  <c r="U61" i="61" s="1"/>
  <c r="AA61" i="61" s="1"/>
  <c r="K61" i="61"/>
  <c r="T61" i="61" s="1"/>
  <c r="Z61" i="61" s="1"/>
  <c r="L29" i="61"/>
  <c r="U29" i="61" s="1"/>
  <c r="AA29" i="61" s="1"/>
  <c r="K29" i="61"/>
  <c r="T29" i="61" s="1"/>
  <c r="Z29" i="61" s="1"/>
  <c r="R108" i="61"/>
  <c r="Q108" i="61"/>
  <c r="O108" i="61"/>
  <c r="N108" i="61"/>
  <c r="J108" i="61"/>
  <c r="I108" i="61"/>
  <c r="H108" i="61"/>
  <c r="G108" i="61"/>
  <c r="F108" i="61"/>
  <c r="E108" i="61"/>
  <c r="C108" i="61"/>
  <c r="B108" i="61"/>
  <c r="L28" i="61"/>
  <c r="U28" i="61" s="1"/>
  <c r="AA28" i="61" s="1"/>
  <c r="K28" i="61"/>
  <c r="T28" i="61" s="1"/>
  <c r="Z28" i="61" s="1"/>
  <c r="AA88" i="61"/>
  <c r="Z88" i="61"/>
  <c r="L60" i="61"/>
  <c r="U60" i="61" s="1"/>
  <c r="AA60" i="61" s="1"/>
  <c r="K60" i="61"/>
  <c r="T60" i="61" s="1"/>
  <c r="Z60" i="61" s="1"/>
  <c r="AE77" i="65" l="1"/>
  <c r="AF77" i="65"/>
  <c r="AA106" i="61"/>
  <c r="Z106" i="61"/>
  <c r="Z21" i="61"/>
  <c r="L110" i="61"/>
  <c r="U110" i="61" s="1"/>
  <c r="AA110" i="61" s="1"/>
  <c r="K110" i="61"/>
  <c r="T110" i="61" s="1"/>
  <c r="Z110" i="61" s="1"/>
  <c r="K109" i="61"/>
  <c r="T109" i="61" s="1"/>
  <c r="Z109" i="61" s="1"/>
  <c r="L109" i="61"/>
  <c r="U109" i="61" s="1"/>
  <c r="AA109" i="61" s="1"/>
  <c r="L108" i="61"/>
  <c r="U108" i="61" s="1"/>
  <c r="AA108" i="61" s="1"/>
  <c r="K108" i="61"/>
  <c r="T108" i="61" s="1"/>
  <c r="Z108" i="61" s="1"/>
  <c r="O48" i="71"/>
  <c r="N48" i="71"/>
  <c r="L48" i="71"/>
  <c r="K48" i="71"/>
  <c r="G48" i="71"/>
  <c r="F48" i="71"/>
  <c r="E48" i="71"/>
  <c r="D48" i="71"/>
  <c r="C48" i="71"/>
  <c r="B48" i="71"/>
  <c r="I26" i="71"/>
  <c r="R26" i="71" s="1"/>
  <c r="H26" i="71"/>
  <c r="Q26" i="71" s="1"/>
  <c r="I24" i="71"/>
  <c r="R24" i="71" s="1"/>
  <c r="H24" i="71"/>
  <c r="Q24" i="71" s="1"/>
  <c r="I23" i="71"/>
  <c r="R23" i="71" s="1"/>
  <c r="H23" i="71"/>
  <c r="Q23" i="71" s="1"/>
  <c r="G119" i="61"/>
  <c r="R119" i="61"/>
  <c r="Q119" i="61"/>
  <c r="O119" i="61"/>
  <c r="N119" i="61"/>
  <c r="C119" i="61"/>
  <c r="B119" i="61"/>
  <c r="AA97" i="61"/>
  <c r="Z97" i="61"/>
  <c r="L59" i="61"/>
  <c r="K59" i="61"/>
  <c r="F119" i="61" l="1"/>
  <c r="J119" i="61"/>
  <c r="I119" i="61"/>
  <c r="H119" i="61"/>
  <c r="E119" i="61"/>
  <c r="T59" i="61"/>
  <c r="K117" i="61"/>
  <c r="T117" i="61" s="1"/>
  <c r="Z117" i="61" s="1"/>
  <c r="L117" i="61"/>
  <c r="U117" i="61" s="1"/>
  <c r="AA117" i="61" s="1"/>
  <c r="U59" i="61"/>
  <c r="L119" i="61" l="1"/>
  <c r="K119" i="61"/>
  <c r="Z59" i="61"/>
  <c r="U119" i="61"/>
  <c r="T119" i="61"/>
  <c r="AA59" i="61"/>
  <c r="B80" i="61" l="1"/>
  <c r="B79" i="61"/>
  <c r="C80" i="61"/>
  <c r="C79" i="61"/>
  <c r="R80" i="61"/>
  <c r="Q80" i="61"/>
  <c r="O80" i="61"/>
  <c r="N80" i="61"/>
  <c r="J80" i="61"/>
  <c r="I80" i="61"/>
  <c r="H80" i="61"/>
  <c r="G80" i="61"/>
  <c r="F80" i="61"/>
  <c r="E80" i="61"/>
  <c r="R52" i="61"/>
  <c r="Q52" i="61"/>
  <c r="R51" i="61"/>
  <c r="Q51" i="61"/>
  <c r="O52" i="61"/>
  <c r="N52" i="61"/>
  <c r="O51" i="61"/>
  <c r="N51" i="61"/>
  <c r="J52" i="61"/>
  <c r="I52" i="61"/>
  <c r="H52" i="61"/>
  <c r="G52" i="61"/>
  <c r="F52" i="61"/>
  <c r="E52" i="61"/>
  <c r="J51" i="61"/>
  <c r="I51" i="61"/>
  <c r="H51" i="61"/>
  <c r="G51" i="61"/>
  <c r="F51" i="61"/>
  <c r="E51" i="61"/>
  <c r="C52" i="61"/>
  <c r="C51" i="61"/>
  <c r="B52" i="61"/>
  <c r="B51" i="61"/>
  <c r="R20" i="61"/>
  <c r="Q20" i="61"/>
  <c r="R19" i="61"/>
  <c r="Q19" i="61"/>
  <c r="O20" i="61"/>
  <c r="N20" i="61"/>
  <c r="O19" i="61"/>
  <c r="N19" i="61"/>
  <c r="J20" i="61"/>
  <c r="I20" i="61"/>
  <c r="H20" i="61"/>
  <c r="G20" i="61"/>
  <c r="J19" i="61"/>
  <c r="I19" i="61"/>
  <c r="H19" i="61"/>
  <c r="G19" i="61"/>
  <c r="F20" i="61"/>
  <c r="F19" i="61"/>
  <c r="E20" i="61"/>
  <c r="E19" i="61"/>
  <c r="C20" i="61"/>
  <c r="C19" i="61"/>
  <c r="B20" i="61"/>
  <c r="B19" i="61"/>
  <c r="T76" i="65"/>
  <c r="S76" i="65"/>
  <c r="L76" i="65"/>
  <c r="K76" i="65"/>
  <c r="J76" i="65"/>
  <c r="I76" i="65"/>
  <c r="H76" i="65"/>
  <c r="G76" i="65"/>
  <c r="E76" i="65"/>
  <c r="D76" i="65"/>
  <c r="N60" i="65"/>
  <c r="Z60" i="65" s="1"/>
  <c r="AF60" i="65" s="1"/>
  <c r="M60" i="65"/>
  <c r="Y60" i="65" s="1"/>
  <c r="AE60" i="65" s="1"/>
  <c r="N49" i="65"/>
  <c r="M49" i="65"/>
  <c r="N32" i="65"/>
  <c r="Z32" i="65" s="1"/>
  <c r="AF32" i="65" s="1"/>
  <c r="M32" i="65"/>
  <c r="Y32" i="65" s="1"/>
  <c r="AE32" i="65" s="1"/>
  <c r="H46" i="71"/>
  <c r="H45" i="71"/>
  <c r="Q45" i="71" s="1"/>
  <c r="H44" i="71"/>
  <c r="H41" i="71"/>
  <c r="H40" i="71"/>
  <c r="H38" i="71"/>
  <c r="H37" i="71"/>
  <c r="I45" i="71"/>
  <c r="R45" i="71" s="1"/>
  <c r="X56" i="61"/>
  <c r="W56" i="61"/>
  <c r="N30" i="74"/>
  <c r="T30" i="74" s="1"/>
  <c r="M30" i="74"/>
  <c r="S30" i="74" s="1"/>
  <c r="N29" i="74"/>
  <c r="T29" i="74" s="1"/>
  <c r="M29" i="74"/>
  <c r="S29" i="74" s="1"/>
  <c r="Z49" i="65" l="1"/>
  <c r="AF49" i="65" s="1"/>
  <c r="L53" i="61"/>
  <c r="U53" i="61" s="1"/>
  <c r="AA53" i="61" s="1"/>
  <c r="Y49" i="65"/>
  <c r="AE49" i="65" s="1"/>
  <c r="K53" i="61"/>
  <c r="T53" i="61" s="1"/>
  <c r="Z53" i="61" s="1"/>
  <c r="N76" i="65"/>
  <c r="L80" i="61"/>
  <c r="U80" i="61" s="1"/>
  <c r="AA80" i="61" s="1"/>
  <c r="M76" i="65"/>
  <c r="Y76" i="65" s="1"/>
  <c r="K80" i="61"/>
  <c r="T80" i="61" s="1"/>
  <c r="Z80" i="61" s="1"/>
  <c r="L19" i="61"/>
  <c r="U19" i="61" s="1"/>
  <c r="K19" i="61"/>
  <c r="T19" i="61" s="1"/>
  <c r="L20" i="61"/>
  <c r="U20" i="61" s="1"/>
  <c r="AA20" i="61" s="1"/>
  <c r="K20" i="61"/>
  <c r="T20" i="61" s="1"/>
  <c r="Z20" i="61" s="1"/>
  <c r="M3" i="74"/>
  <c r="M40" i="74" s="1"/>
  <c r="Q25" i="63"/>
  <c r="AE76" i="65" l="1"/>
  <c r="Z76" i="65"/>
  <c r="AF76" i="65" s="1"/>
  <c r="I37" i="71"/>
  <c r="R37" i="71" s="1"/>
  <c r="Q37" i="71"/>
  <c r="I46" i="71"/>
  <c r="R46" i="71" s="1"/>
  <c r="Q46" i="71"/>
  <c r="K33" i="46"/>
  <c r="K34" i="46" s="1"/>
  <c r="L33" i="46" s="1"/>
  <c r="L34" i="46" s="1"/>
  <c r="J33" i="46"/>
  <c r="J34" i="46" s="1"/>
  <c r="G34" i="46"/>
  <c r="H34" i="46" s="1"/>
  <c r="F34" i="46"/>
  <c r="C34" i="46"/>
  <c r="D33" i="46" s="1"/>
  <c r="D34" i="46" s="1"/>
  <c r="B34" i="46"/>
  <c r="I34" i="71" l="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H28" i="63"/>
  <c r="N28" i="74" l="1"/>
  <c r="T28" i="74" s="1"/>
  <c r="M28" i="74"/>
  <c r="S28" i="74" s="1"/>
  <c r="D67" i="65"/>
  <c r="E67" i="65"/>
  <c r="G67" i="65"/>
  <c r="H67" i="65"/>
  <c r="I67" i="65"/>
  <c r="J67" i="65"/>
  <c r="K67" i="65"/>
  <c r="L67" i="65"/>
  <c r="S67" i="65"/>
  <c r="T67" i="65"/>
  <c r="AC80" i="65"/>
  <c r="AB80" i="65"/>
  <c r="T78" i="65"/>
  <c r="S78" i="65"/>
  <c r="T75" i="65"/>
  <c r="S75" i="65"/>
  <c r="T74" i="65"/>
  <c r="S74" i="65"/>
  <c r="T73" i="65"/>
  <c r="S73" i="65"/>
  <c r="T72" i="65"/>
  <c r="S72" i="65"/>
  <c r="T71" i="65"/>
  <c r="S71" i="65"/>
  <c r="T70" i="65"/>
  <c r="S70" i="65"/>
  <c r="T69" i="65"/>
  <c r="S69" i="65"/>
  <c r="T68" i="65"/>
  <c r="S68" i="65"/>
  <c r="L78" i="65"/>
  <c r="K78" i="65"/>
  <c r="J78" i="65"/>
  <c r="I78" i="65"/>
  <c r="H78" i="65"/>
  <c r="G78" i="65"/>
  <c r="E78" i="65"/>
  <c r="D78" i="65"/>
  <c r="L75" i="65"/>
  <c r="K75" i="65"/>
  <c r="J75" i="65"/>
  <c r="I75" i="65"/>
  <c r="H75" i="65"/>
  <c r="G75" i="65"/>
  <c r="E75" i="65"/>
  <c r="D75" i="65"/>
  <c r="L74" i="65"/>
  <c r="K74" i="65"/>
  <c r="J74" i="65"/>
  <c r="I74" i="65"/>
  <c r="H74" i="65"/>
  <c r="G74" i="65"/>
  <c r="E74" i="65"/>
  <c r="D74" i="65"/>
  <c r="L73" i="65"/>
  <c r="K73" i="65"/>
  <c r="J73" i="65"/>
  <c r="I73" i="65"/>
  <c r="H73" i="65"/>
  <c r="G73" i="65"/>
  <c r="E73" i="65"/>
  <c r="Z73" i="65" s="1"/>
  <c r="D73" i="65"/>
  <c r="Y73" i="65" s="1"/>
  <c r="L72" i="65"/>
  <c r="K72" i="65"/>
  <c r="J72" i="65"/>
  <c r="I72" i="65"/>
  <c r="H72" i="65"/>
  <c r="G72" i="65"/>
  <c r="E72" i="65"/>
  <c r="Z72" i="65" s="1"/>
  <c r="D72" i="65"/>
  <c r="Y72" i="65" s="1"/>
  <c r="L71" i="65"/>
  <c r="K71" i="65"/>
  <c r="J71" i="65"/>
  <c r="I71" i="65"/>
  <c r="H71" i="65"/>
  <c r="G71" i="65"/>
  <c r="E71" i="65"/>
  <c r="D71" i="65"/>
  <c r="L70" i="65"/>
  <c r="K70" i="65"/>
  <c r="M70" i="65" s="1"/>
  <c r="J70" i="65"/>
  <c r="I70" i="65"/>
  <c r="H70" i="65"/>
  <c r="G70" i="65"/>
  <c r="E70" i="65"/>
  <c r="D70" i="65"/>
  <c r="L69" i="65"/>
  <c r="K69" i="65"/>
  <c r="J69" i="65"/>
  <c r="I69" i="65"/>
  <c r="H69" i="65"/>
  <c r="G69" i="65"/>
  <c r="E69" i="65"/>
  <c r="D69" i="65"/>
  <c r="L68" i="65"/>
  <c r="K68" i="65"/>
  <c r="J68" i="65"/>
  <c r="I68" i="65"/>
  <c r="H68" i="65"/>
  <c r="G68" i="65"/>
  <c r="E68" i="65"/>
  <c r="D68" i="65"/>
  <c r="N69" i="65" l="1"/>
  <c r="M69" i="65"/>
  <c r="M73" i="65"/>
  <c r="M68" i="65"/>
  <c r="S80" i="65"/>
  <c r="B7" i="46" s="1"/>
  <c r="N73" i="65"/>
  <c r="N70" i="65"/>
  <c r="N68" i="65"/>
  <c r="M72" i="65"/>
  <c r="N71" i="65"/>
  <c r="N72" i="65"/>
  <c r="T80" i="65"/>
  <c r="C7" i="46" s="1"/>
  <c r="M71" i="65"/>
  <c r="L80" i="65"/>
  <c r="K80" i="65"/>
  <c r="W80" i="65"/>
  <c r="C8" i="46" s="1"/>
  <c r="V80" i="65"/>
  <c r="B8" i="46" s="1"/>
  <c r="M75" i="65"/>
  <c r="Y75" i="65" s="1"/>
  <c r="G80" i="65"/>
  <c r="M78" i="65"/>
  <c r="Y78" i="65" s="1"/>
  <c r="N74" i="65"/>
  <c r="Z74" i="65" s="1"/>
  <c r="I80" i="65"/>
  <c r="M74" i="65"/>
  <c r="Y74" i="65" s="1"/>
  <c r="N75" i="65"/>
  <c r="Z75" i="65" s="1"/>
  <c r="J80" i="65"/>
  <c r="N78" i="65"/>
  <c r="Z78" i="65" s="1"/>
  <c r="H80" i="65"/>
  <c r="D80" i="65"/>
  <c r="E80" i="65"/>
  <c r="AF78" i="65" l="1"/>
  <c r="AE78" i="65"/>
  <c r="AF75" i="65"/>
  <c r="AE75" i="65"/>
  <c r="AF74" i="65"/>
  <c r="AE74" i="65"/>
  <c r="AF73" i="65"/>
  <c r="AE73" i="65"/>
  <c r="AF72" i="65"/>
  <c r="AE72" i="65"/>
  <c r="AF71" i="65"/>
  <c r="AE71" i="65"/>
  <c r="AF70" i="65"/>
  <c r="AE70" i="65"/>
  <c r="AF69" i="65"/>
  <c r="AE69" i="65"/>
  <c r="AF68" i="65"/>
  <c r="AE68" i="65"/>
  <c r="I38" i="74"/>
  <c r="Q49" i="74"/>
  <c r="Q51" i="74" s="1"/>
  <c r="P49" i="74"/>
  <c r="P51" i="74" s="1"/>
  <c r="K49" i="74"/>
  <c r="J49" i="74"/>
  <c r="E49" i="74"/>
  <c r="D49" i="74"/>
  <c r="N45" i="74"/>
  <c r="T45" i="74" s="1"/>
  <c r="M45" i="74"/>
  <c r="S45" i="74" s="1"/>
  <c r="N44" i="74"/>
  <c r="T44" i="74" s="1"/>
  <c r="M44" i="74"/>
  <c r="S44" i="74" s="1"/>
  <c r="L87" i="61"/>
  <c r="L99" i="61" s="1"/>
  <c r="K87" i="61"/>
  <c r="K99" i="61" s="1"/>
  <c r="L69" i="61"/>
  <c r="L71" i="61" s="1"/>
  <c r="K69" i="61"/>
  <c r="K71" i="61" s="1"/>
  <c r="T87" i="61" l="1"/>
  <c r="T99" i="61" s="1"/>
  <c r="U87" i="61"/>
  <c r="U99" i="61" s="1"/>
  <c r="T69" i="61"/>
  <c r="T71" i="61" s="1"/>
  <c r="U69" i="61"/>
  <c r="U71" i="61" s="1"/>
  <c r="M49" i="74"/>
  <c r="N49" i="74"/>
  <c r="G49" i="74"/>
  <c r="H49" i="74"/>
  <c r="I38" i="71"/>
  <c r="R38" i="71" s="1"/>
  <c r="Q38" i="71"/>
  <c r="X84" i="61"/>
  <c r="X101" i="61" s="1"/>
  <c r="W84" i="61"/>
  <c r="AC64" i="65"/>
  <c r="AB64" i="65"/>
  <c r="L64" i="65"/>
  <c r="K64" i="65"/>
  <c r="J64" i="65"/>
  <c r="I64" i="65"/>
  <c r="H64" i="65"/>
  <c r="G64" i="65"/>
  <c r="W64" i="65"/>
  <c r="V64" i="65"/>
  <c r="T64" i="65"/>
  <c r="S64" i="65"/>
  <c r="E64" i="65"/>
  <c r="D64" i="65"/>
  <c r="N62" i="65"/>
  <c r="Z62" i="65" s="1"/>
  <c r="AF62" i="65" s="1"/>
  <c r="M62" i="65"/>
  <c r="Y62" i="65" s="1"/>
  <c r="AE62" i="65" s="1"/>
  <c r="AC53" i="65"/>
  <c r="AB53" i="65"/>
  <c r="L53" i="65"/>
  <c r="K53" i="65"/>
  <c r="J53" i="65"/>
  <c r="I53" i="65"/>
  <c r="H53" i="65"/>
  <c r="G53" i="65"/>
  <c r="W53" i="65"/>
  <c r="V53" i="65"/>
  <c r="T53" i="65"/>
  <c r="S53" i="65"/>
  <c r="E53" i="65"/>
  <c r="D53" i="65"/>
  <c r="N51" i="65"/>
  <c r="Z51" i="65" s="1"/>
  <c r="AF51" i="65" s="1"/>
  <c r="M51" i="65"/>
  <c r="Y51" i="65" s="1"/>
  <c r="AE51" i="65" s="1"/>
  <c r="AC36" i="65"/>
  <c r="AB36" i="65"/>
  <c r="L36" i="65"/>
  <c r="K36" i="65"/>
  <c r="J36" i="65"/>
  <c r="I36" i="65"/>
  <c r="H36" i="65"/>
  <c r="G36" i="65"/>
  <c r="T36" i="65"/>
  <c r="S36" i="65"/>
  <c r="E36" i="65"/>
  <c r="D36" i="65"/>
  <c r="N34" i="65"/>
  <c r="Z34" i="65" s="1"/>
  <c r="M34" i="65"/>
  <c r="Y34" i="65" s="1"/>
  <c r="X121" i="61" l="1"/>
  <c r="Z69" i="61"/>
  <c r="Z71" i="61" s="1"/>
  <c r="AA87" i="61"/>
  <c r="AA99" i="61" s="1"/>
  <c r="Z87" i="61"/>
  <c r="Z99" i="61" s="1"/>
  <c r="AA69" i="61"/>
  <c r="AA71" i="61" s="1"/>
  <c r="T49" i="74"/>
  <c r="S49" i="74"/>
  <c r="AF34" i="65"/>
  <c r="AE34" i="65"/>
  <c r="S3" i="74"/>
  <c r="P3" i="74"/>
  <c r="N13" i="74"/>
  <c r="T13" i="74" s="1"/>
  <c r="M13" i="74"/>
  <c r="S13" i="74" s="1"/>
  <c r="K35" i="74"/>
  <c r="K51" i="74" s="1"/>
  <c r="J35" i="74"/>
  <c r="J51" i="74" s="1"/>
  <c r="E35" i="74"/>
  <c r="E51" i="74" s="1"/>
  <c r="D35" i="74"/>
  <c r="D51"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H30" i="71"/>
  <c r="R77" i="61"/>
  <c r="Q77" i="61"/>
  <c r="O77" i="61"/>
  <c r="N77" i="61"/>
  <c r="J77" i="61"/>
  <c r="I77" i="61"/>
  <c r="H77" i="61"/>
  <c r="G77" i="61"/>
  <c r="F77" i="61"/>
  <c r="E77" i="61"/>
  <c r="C77" i="61"/>
  <c r="B77" i="61"/>
  <c r="N56" i="65"/>
  <c r="M56" i="65"/>
  <c r="R79" i="61"/>
  <c r="Q79" i="61"/>
  <c r="O79" i="61"/>
  <c r="N79" i="61"/>
  <c r="J79" i="61"/>
  <c r="I79" i="61"/>
  <c r="H79" i="61"/>
  <c r="G79" i="61"/>
  <c r="F79" i="61"/>
  <c r="E79" i="61"/>
  <c r="N59" i="65"/>
  <c r="Z59" i="65" s="1"/>
  <c r="AF59" i="65" s="1"/>
  <c r="M59" i="65"/>
  <c r="Y59" i="65" s="1"/>
  <c r="AE59" i="65" s="1"/>
  <c r="N48" i="65"/>
  <c r="M48" i="65"/>
  <c r="N31" i="65"/>
  <c r="Z31" i="65" s="1"/>
  <c r="M31" i="65"/>
  <c r="Y31" i="65" s="1"/>
  <c r="E13" i="71"/>
  <c r="D13" i="71"/>
  <c r="J11" i="71"/>
  <c r="B50" i="61"/>
  <c r="C50" i="61"/>
  <c r="R78" i="61"/>
  <c r="Q78" i="61"/>
  <c r="O78" i="61"/>
  <c r="N78" i="61"/>
  <c r="J78" i="61"/>
  <c r="I78" i="61"/>
  <c r="H78" i="61"/>
  <c r="G78" i="61"/>
  <c r="F78" i="61"/>
  <c r="E78" i="61"/>
  <c r="C78" i="61"/>
  <c r="B78" i="61"/>
  <c r="N57" i="65"/>
  <c r="Z57" i="65" s="1"/>
  <c r="AF57" i="65" s="1"/>
  <c r="M57" i="65"/>
  <c r="Y57" i="65" s="1"/>
  <c r="AE57" i="65" s="1"/>
  <c r="I44" i="71"/>
  <c r="R44" i="71" s="1"/>
  <c r="Q44" i="71"/>
  <c r="R17" i="47"/>
  <c r="R16" i="47"/>
  <c r="Q17" i="47"/>
  <c r="Q16" i="47"/>
  <c r="R10" i="47"/>
  <c r="R9" i="47"/>
  <c r="Q10" i="47"/>
  <c r="Q9" i="47"/>
  <c r="N18" i="47"/>
  <c r="O17" i="47" s="1"/>
  <c r="M18" i="47"/>
  <c r="N11" i="47"/>
  <c r="O9" i="47" s="1"/>
  <c r="M11" i="47"/>
  <c r="I41" i="71"/>
  <c r="I27" i="71"/>
  <c r="H27" i="7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R50" i="61"/>
  <c r="Q50" i="61"/>
  <c r="O50" i="61"/>
  <c r="N50" i="61"/>
  <c r="J50" i="61"/>
  <c r="I50" i="61"/>
  <c r="H50" i="61"/>
  <c r="G50" i="61"/>
  <c r="F50" i="61"/>
  <c r="E50" i="61"/>
  <c r="Q27" i="71" l="1"/>
  <c r="H48" i="71"/>
  <c r="R27" i="71"/>
  <c r="I48" i="71"/>
  <c r="Z48" i="65"/>
  <c r="AF48" i="65" s="1"/>
  <c r="L52" i="61"/>
  <c r="U52" i="61" s="1"/>
  <c r="AA52" i="61" s="1"/>
  <c r="Y48" i="65"/>
  <c r="AE48" i="65" s="1"/>
  <c r="K52" i="61"/>
  <c r="T52" i="61" s="1"/>
  <c r="Z52" i="61" s="1"/>
  <c r="R41" i="71"/>
  <c r="Q41" i="71"/>
  <c r="AE31" i="65"/>
  <c r="AF31" i="65"/>
  <c r="R30" i="71"/>
  <c r="Q30" i="71"/>
  <c r="H84" i="61"/>
  <c r="I84" i="61"/>
  <c r="J84" i="61"/>
  <c r="B84" i="61"/>
  <c r="N84" i="61"/>
  <c r="C84" i="61"/>
  <c r="O84" i="61"/>
  <c r="E84" i="61"/>
  <c r="Q84" i="61"/>
  <c r="F84" i="61"/>
  <c r="R84" i="61"/>
  <c r="G84" i="61"/>
  <c r="Y56" i="65"/>
  <c r="Z56" i="65"/>
  <c r="H35" i="74"/>
  <c r="H51" i="74" s="1"/>
  <c r="G35" i="74"/>
  <c r="G51" i="74" s="1"/>
  <c r="N35" i="74"/>
  <c r="M8" i="74"/>
  <c r="L15" i="46"/>
  <c r="L19" i="46"/>
  <c r="L23" i="46"/>
  <c r="L16" i="46"/>
  <c r="L20" i="46"/>
  <c r="L24" i="46"/>
  <c r="L17" i="46"/>
  <c r="L21" i="46"/>
  <c r="L25" i="46"/>
  <c r="L18" i="46"/>
  <c r="L22" i="46"/>
  <c r="O16" i="47"/>
  <c r="O10" i="47"/>
  <c r="N27" i="46"/>
  <c r="W121" i="61"/>
  <c r="K77" i="61"/>
  <c r="L77" i="61"/>
  <c r="AA19" i="61"/>
  <c r="L79" i="61"/>
  <c r="K79" i="61"/>
  <c r="Z19" i="61"/>
  <c r="L78" i="61"/>
  <c r="K78" i="61"/>
  <c r="W73" i="61"/>
  <c r="W101" i="61" s="1"/>
  <c r="X73" i="61"/>
  <c r="K50" i="61"/>
  <c r="L50" i="61"/>
  <c r="U50" i="61" s="1"/>
  <c r="AA50" i="61" s="1"/>
  <c r="X41" i="61"/>
  <c r="W41" i="61"/>
  <c r="R18" i="61"/>
  <c r="Q18" i="61"/>
  <c r="O18" i="61"/>
  <c r="N18" i="61"/>
  <c r="J18" i="61"/>
  <c r="I18" i="61"/>
  <c r="H18" i="61"/>
  <c r="G18" i="61"/>
  <c r="F18" i="61"/>
  <c r="E18" i="61"/>
  <c r="C18" i="61"/>
  <c r="B18" i="61"/>
  <c r="N58" i="65"/>
  <c r="Z58" i="65" s="1"/>
  <c r="AF58" i="65" s="1"/>
  <c r="M58" i="65"/>
  <c r="Y58" i="65" s="1"/>
  <c r="AE58" i="65" s="1"/>
  <c r="Q48" i="71" l="1"/>
  <c r="R48" i="71"/>
  <c r="T50" i="61"/>
  <c r="Z50" i="61" s="1"/>
  <c r="T35" i="74"/>
  <c r="T51" i="74" s="1"/>
  <c r="N51" i="74"/>
  <c r="M64" i="65"/>
  <c r="U77" i="61"/>
  <c r="AA77" i="61" s="1"/>
  <c r="L84" i="61"/>
  <c r="T77" i="61"/>
  <c r="Z77" i="61" s="1"/>
  <c r="K84" i="61"/>
  <c r="AE56" i="65"/>
  <c r="AE64" i="65" s="1"/>
  <c r="Y64" i="65"/>
  <c r="N64" i="65"/>
  <c r="AF56" i="65"/>
  <c r="AF64" i="65" s="1"/>
  <c r="Z64" i="65"/>
  <c r="M35" i="74"/>
  <c r="S8" i="74"/>
  <c r="U79" i="61"/>
  <c r="AA79" i="61" s="1"/>
  <c r="T79" i="61"/>
  <c r="Z79" i="61" s="1"/>
  <c r="U78" i="61"/>
  <c r="AA78" i="61" s="1"/>
  <c r="T78" i="61"/>
  <c r="Z78" i="61" s="1"/>
  <c r="K18" i="61"/>
  <c r="T18" i="61" s="1"/>
  <c r="Z18" i="61" s="1"/>
  <c r="L18" i="61"/>
  <c r="U18" i="61" s="1"/>
  <c r="AA18" i="61" s="1"/>
  <c r="U84" i="61" l="1"/>
  <c r="S35" i="74"/>
  <c r="S51" i="74" s="1"/>
  <c r="M51" i="74"/>
  <c r="Z84" i="61"/>
  <c r="T84" i="61"/>
  <c r="AA84" i="61"/>
  <c r="D28" i="63" l="1"/>
  <c r="R49" i="61" l="1"/>
  <c r="Q49" i="61"/>
  <c r="O49" i="61"/>
  <c r="N49" i="61"/>
  <c r="J49" i="61"/>
  <c r="I49" i="61"/>
  <c r="H49" i="61"/>
  <c r="G49" i="61"/>
  <c r="F49" i="61"/>
  <c r="E49" i="61"/>
  <c r="C49" i="61"/>
  <c r="B49" i="61"/>
  <c r="L37" i="61"/>
  <c r="L39" i="61" s="1"/>
  <c r="K37" i="61"/>
  <c r="K39" i="61" s="1"/>
  <c r="R17" i="61"/>
  <c r="Q17" i="61"/>
  <c r="O17" i="61"/>
  <c r="N17" i="61"/>
  <c r="J17" i="61"/>
  <c r="I17" i="61"/>
  <c r="H17" i="61"/>
  <c r="G17" i="61"/>
  <c r="F17" i="61"/>
  <c r="E17" i="61"/>
  <c r="C17" i="61"/>
  <c r="B17" i="61"/>
  <c r="T37" i="61" l="1"/>
  <c r="T39" i="61" s="1"/>
  <c r="U37" i="61"/>
  <c r="U39" i="61" s="1"/>
  <c r="K49" i="61"/>
  <c r="L49" i="61"/>
  <c r="U49" i="61" s="1"/>
  <c r="L17" i="61"/>
  <c r="U17" i="61" s="1"/>
  <c r="AA17" i="61" s="1"/>
  <c r="K17" i="61"/>
  <c r="T17" i="61" s="1"/>
  <c r="Z17" i="61" s="1"/>
  <c r="N47" i="65"/>
  <c r="M47" i="65"/>
  <c r="N30" i="65"/>
  <c r="M30" i="65"/>
  <c r="Y47" i="65" l="1"/>
  <c r="AE47" i="65" s="1"/>
  <c r="K51" i="61"/>
  <c r="T51" i="61" s="1"/>
  <c r="Z51" i="61" s="1"/>
  <c r="Z47" i="65"/>
  <c r="AF47" i="65" s="1"/>
  <c r="L51" i="61"/>
  <c r="U51" i="61" s="1"/>
  <c r="AA51" i="61" s="1"/>
  <c r="T49" i="61"/>
  <c r="Z49" i="61" s="1"/>
  <c r="AA49" i="61"/>
  <c r="AA37" i="61"/>
  <c r="AA39" i="61" s="1"/>
  <c r="Z37" i="61"/>
  <c r="Z39" i="61" s="1"/>
  <c r="Y30" i="65"/>
  <c r="Z30" i="65"/>
  <c r="AF30" i="65" l="1"/>
  <c r="AE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8" i="61"/>
  <c r="Q48" i="61"/>
  <c r="R47" i="61"/>
  <c r="Q47" i="61"/>
  <c r="R46" i="61"/>
  <c r="Q46" i="61"/>
  <c r="R45" i="61"/>
  <c r="Q45" i="61"/>
  <c r="O48" i="61"/>
  <c r="O47" i="61"/>
  <c r="O46" i="61"/>
  <c r="O45" i="61"/>
  <c r="N48" i="61"/>
  <c r="N47" i="61"/>
  <c r="N46" i="61"/>
  <c r="N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5" i="65"/>
  <c r="M45" i="65"/>
  <c r="N44" i="65"/>
  <c r="Z44" i="65" s="1"/>
  <c r="AF44" i="65" s="1"/>
  <c r="M44" i="65"/>
  <c r="Y44" i="65" s="1"/>
  <c r="AE44" i="65" s="1"/>
  <c r="N43" i="65"/>
  <c r="Z43" i="65" s="1"/>
  <c r="AF43" i="65" s="1"/>
  <c r="M43" i="65"/>
  <c r="Y43" i="65" s="1"/>
  <c r="AE43" i="65" s="1"/>
  <c r="N42" i="65"/>
  <c r="Z42" i="65" s="1"/>
  <c r="M42" i="65"/>
  <c r="Y42" i="65" s="1"/>
  <c r="N41" i="65"/>
  <c r="M41" i="65"/>
  <c r="N24" i="61" l="1"/>
  <c r="Q24" i="61"/>
  <c r="O24" i="61"/>
  <c r="R24" i="61"/>
  <c r="B56" i="61"/>
  <c r="N56" i="61"/>
  <c r="N73" i="61" s="1"/>
  <c r="N101" i="61" s="1"/>
  <c r="E56" i="61"/>
  <c r="H56" i="61"/>
  <c r="H73" i="61" s="1"/>
  <c r="H101" i="61" s="1"/>
  <c r="J56" i="61"/>
  <c r="J73" i="61" s="1"/>
  <c r="J101" i="61" s="1"/>
  <c r="I56" i="61"/>
  <c r="I73" i="61" s="1"/>
  <c r="I101" i="61" s="1"/>
  <c r="Q56" i="61"/>
  <c r="Q73" i="61" s="1"/>
  <c r="Q101" i="61" s="1"/>
  <c r="R56" i="61"/>
  <c r="R73" i="61" s="1"/>
  <c r="R101" i="61" s="1"/>
  <c r="C56" i="61"/>
  <c r="F56" i="61"/>
  <c r="O56" i="61"/>
  <c r="O73" i="61" s="1"/>
  <c r="O101" i="61" s="1"/>
  <c r="G56" i="61"/>
  <c r="G73" i="61" s="1"/>
  <c r="G101" i="61" s="1"/>
  <c r="Z45" i="65"/>
  <c r="AF45" i="65" s="1"/>
  <c r="Y45" i="65"/>
  <c r="AE45" i="65" s="1"/>
  <c r="Y41" i="65"/>
  <c r="Z41" i="65"/>
  <c r="AF42" i="65"/>
  <c r="AE42" i="65"/>
  <c r="K16" i="61"/>
  <c r="T16" i="61" s="1"/>
  <c r="Z16" i="61" s="1"/>
  <c r="L16" i="61"/>
  <c r="U16" i="61" s="1"/>
  <c r="AA16" i="61" s="1"/>
  <c r="K48" i="61"/>
  <c r="T48" i="61" s="1"/>
  <c r="L45" i="61"/>
  <c r="L48" i="61"/>
  <c r="U48" i="61" s="1"/>
  <c r="K46" i="61"/>
  <c r="L46" i="61"/>
  <c r="U46" i="61" s="1"/>
  <c r="K45" i="61"/>
  <c r="K47" i="61"/>
  <c r="L47" i="61"/>
  <c r="U47" i="61" s="1"/>
  <c r="Q104" i="61" l="1"/>
  <c r="Q121" i="61" s="1"/>
  <c r="N104" i="61"/>
  <c r="N121" i="61" s="1"/>
  <c r="O104" i="61"/>
  <c r="O121" i="61" s="1"/>
  <c r="R104" i="61"/>
  <c r="R121" i="61" s="1"/>
  <c r="U45" i="61"/>
  <c r="U56" i="61" s="1"/>
  <c r="L56" i="61"/>
  <c r="T45" i="61"/>
  <c r="K56" i="61"/>
  <c r="T46" i="61"/>
  <c r="Z48" i="61"/>
  <c r="T47" i="61"/>
  <c r="Z47" i="61" s="1"/>
  <c r="AA47" i="61"/>
  <c r="AA46" i="61"/>
  <c r="AA48" i="61"/>
  <c r="AE41" i="65"/>
  <c r="AF41" i="65"/>
  <c r="R41" i="61"/>
  <c r="O41" i="61"/>
  <c r="N41" i="61"/>
  <c r="Q41" i="61"/>
  <c r="F73" i="61"/>
  <c r="F101" i="61" s="1"/>
  <c r="E73" i="61"/>
  <c r="E101" i="61" s="1"/>
  <c r="C73" i="61"/>
  <c r="C101" i="61" s="1"/>
  <c r="B73" i="61"/>
  <c r="B101" i="61" s="1"/>
  <c r="U73" i="61" l="1"/>
  <c r="T56" i="61"/>
  <c r="Z46" i="61"/>
  <c r="L73" i="61"/>
  <c r="L101" i="61" s="1"/>
  <c r="K73" i="61"/>
  <c r="K101" i="61" s="1"/>
  <c r="U101" i="61"/>
  <c r="AA45" i="61"/>
  <c r="AA56" i="61" s="1"/>
  <c r="Z45" i="61"/>
  <c r="N28" i="63"/>
  <c r="M28" i="63"/>
  <c r="K28" i="63"/>
  <c r="J28" i="63"/>
  <c r="E28" i="63"/>
  <c r="Q26" i="63"/>
  <c r="P26" i="63"/>
  <c r="P25" i="63"/>
  <c r="Q24" i="63"/>
  <c r="P24" i="63"/>
  <c r="Q23" i="63"/>
  <c r="P23" i="63"/>
  <c r="Q22" i="63"/>
  <c r="P22" i="63"/>
  <c r="Q21" i="63"/>
  <c r="P21" i="63"/>
  <c r="Q20" i="63"/>
  <c r="P20" i="63"/>
  <c r="Q19" i="63"/>
  <c r="P19" i="63"/>
  <c r="Q18" i="63"/>
  <c r="P18" i="63"/>
  <c r="Q17" i="63"/>
  <c r="P17" i="63"/>
  <c r="Q16" i="63"/>
  <c r="P16" i="63"/>
  <c r="Q15" i="63"/>
  <c r="P15" i="63"/>
  <c r="Q14" i="63"/>
  <c r="P14" i="63"/>
  <c r="Q13" i="63"/>
  <c r="P13" i="63"/>
  <c r="Q12" i="63"/>
  <c r="P12" i="63"/>
  <c r="Q11" i="63"/>
  <c r="P11" i="63"/>
  <c r="Q10" i="63"/>
  <c r="P10" i="63"/>
  <c r="Q9" i="63"/>
  <c r="P9" i="63"/>
  <c r="Q8" i="63"/>
  <c r="P8" i="63"/>
  <c r="Q7" i="63"/>
  <c r="P7" i="63"/>
  <c r="Q6" i="63"/>
  <c r="P4" i="63"/>
  <c r="H2" i="63"/>
  <c r="J18" i="47"/>
  <c r="I18" i="47"/>
  <c r="F18" i="47"/>
  <c r="G17" i="47" s="1"/>
  <c r="E18" i="47"/>
  <c r="J11" i="47"/>
  <c r="I11" i="47"/>
  <c r="F11" i="47"/>
  <c r="G9" i="47" s="1"/>
  <c r="E11" i="47"/>
  <c r="G1" i="47"/>
  <c r="C1" i="71"/>
  <c r="G52" i="46"/>
  <c r="F52" i="46"/>
  <c r="C52" i="46"/>
  <c r="B52" i="46"/>
  <c r="J51" i="46"/>
  <c r="H51" i="46"/>
  <c r="J50" i="46"/>
  <c r="H50" i="46"/>
  <c r="G46" i="46"/>
  <c r="F46" i="46"/>
  <c r="C46" i="46"/>
  <c r="B46" i="46"/>
  <c r="J45" i="46"/>
  <c r="H45" i="46"/>
  <c r="J44" i="46"/>
  <c r="H44" i="46"/>
  <c r="J43" i="46"/>
  <c r="H43" i="46"/>
  <c r="J42" i="46"/>
  <c r="H42" i="46"/>
  <c r="J41" i="46"/>
  <c r="H41" i="46"/>
  <c r="J40" i="46"/>
  <c r="H40" i="46"/>
  <c r="H36" i="46"/>
  <c r="F36" i="46"/>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I9" i="61"/>
  <c r="H9" i="61"/>
  <c r="H24" i="61" s="1"/>
  <c r="G9" i="61"/>
  <c r="F9" i="61"/>
  <c r="F24" i="61" s="1"/>
  <c r="E9" i="61"/>
  <c r="C9" i="61"/>
  <c r="C24" i="61" s="1"/>
  <c r="B9" i="61"/>
  <c r="Z3" i="61"/>
  <c r="W3" i="61"/>
  <c r="T3" i="61"/>
  <c r="G1" i="61"/>
  <c r="A1" i="61"/>
  <c r="N46" i="65"/>
  <c r="N53" i="65" s="1"/>
  <c r="M46" i="65"/>
  <c r="M53"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B24" i="61" l="1"/>
  <c r="B104" i="61" s="1"/>
  <c r="E24" i="61"/>
  <c r="G24" i="61"/>
  <c r="I24" i="61"/>
  <c r="Z56" i="61"/>
  <c r="Z73" i="61" s="1"/>
  <c r="Z101" i="61" s="1"/>
  <c r="T73" i="61"/>
  <c r="T101" i="61" s="1"/>
  <c r="N67" i="65"/>
  <c r="M67" i="65"/>
  <c r="C104" i="61"/>
  <c r="M36" i="65"/>
  <c r="N36" i="65"/>
  <c r="Q28" i="63"/>
  <c r="Y28" i="65"/>
  <c r="Z28" i="65"/>
  <c r="AA73" i="61"/>
  <c r="AA101" i="61" s="1"/>
  <c r="D50" i="46"/>
  <c r="D51" i="46"/>
  <c r="K10" i="47"/>
  <c r="O11" i="47"/>
  <c r="K16" i="47"/>
  <c r="O18" i="47"/>
  <c r="H24" i="46"/>
  <c r="D25" i="46"/>
  <c r="Y9" i="65"/>
  <c r="Z9" i="65"/>
  <c r="K9" i="47"/>
  <c r="D41" i="46"/>
  <c r="J52" i="46"/>
  <c r="F6" i="71"/>
  <c r="F5" i="71"/>
  <c r="AE29" i="65"/>
  <c r="AF29" i="65"/>
  <c r="AE23" i="65"/>
  <c r="AF23" i="65"/>
  <c r="AF24" i="65"/>
  <c r="AE24" i="65"/>
  <c r="AF25" i="65"/>
  <c r="AE25" i="65"/>
  <c r="AE26" i="65"/>
  <c r="AF26" i="65"/>
  <c r="AE27" i="65"/>
  <c r="AF27" i="65"/>
  <c r="K13" i="61"/>
  <c r="T13" i="61" s="1"/>
  <c r="Z13" i="61" s="1"/>
  <c r="K15" i="61"/>
  <c r="T15" i="61" s="1"/>
  <c r="Z15" i="61" s="1"/>
  <c r="L13" i="61"/>
  <c r="U13" i="61" s="1"/>
  <c r="AA13" i="61" s="1"/>
  <c r="L15" i="61"/>
  <c r="U15" i="61" s="1"/>
  <c r="AA15" i="61" s="1"/>
  <c r="H18" i="46"/>
  <c r="H17" i="46"/>
  <c r="D45" i="46"/>
  <c r="D40" i="46"/>
  <c r="J46" i="46"/>
  <c r="D44" i="46"/>
  <c r="D43" i="46"/>
  <c r="D42" i="46"/>
  <c r="Z46" i="65"/>
  <c r="Z53" i="65" s="1"/>
  <c r="Y46" i="65"/>
  <c r="Y53" i="65" s="1"/>
  <c r="D22" i="46"/>
  <c r="D15" i="46"/>
  <c r="D20" i="46"/>
  <c r="D23" i="46"/>
  <c r="D26" i="46"/>
  <c r="D18" i="46"/>
  <c r="D19" i="46"/>
  <c r="D16" i="46"/>
  <c r="D24" i="46"/>
  <c r="M27"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G28" i="63"/>
  <c r="P6" i="63"/>
  <c r="P28" i="63" s="1"/>
  <c r="G16" i="47"/>
  <c r="G18" i="47" s="1"/>
  <c r="R18" i="47"/>
  <c r="S17" i="47" s="1"/>
  <c r="Q18" i="47"/>
  <c r="G10" i="47"/>
  <c r="G11" i="47" s="1"/>
  <c r="R11" i="47"/>
  <c r="S10" i="47" s="1"/>
  <c r="Q11" i="47"/>
  <c r="K17" i="47"/>
  <c r="F9" i="71"/>
  <c r="F10" i="71"/>
  <c r="F11" i="71"/>
  <c r="F7" i="71"/>
  <c r="F8" i="71"/>
  <c r="F4" i="71"/>
  <c r="F12" i="71"/>
  <c r="H46" i="46"/>
  <c r="H21" i="46"/>
  <c r="H22" i="46"/>
  <c r="H25" i="46"/>
  <c r="H26" i="46"/>
  <c r="H52" i="46"/>
  <c r="H15" i="46"/>
  <c r="H19" i="46"/>
  <c r="H23" i="46"/>
  <c r="H16" i="46"/>
  <c r="D17" i="46"/>
  <c r="H20" i="46"/>
  <c r="D21" i="46"/>
  <c r="L24" i="61" l="1"/>
  <c r="L104" i="61" s="1"/>
  <c r="K24" i="61"/>
  <c r="K104" i="61" s="1"/>
  <c r="B41" i="61"/>
  <c r="F104" i="61"/>
  <c r="J41" i="61"/>
  <c r="M80" i="65"/>
  <c r="B5" i="46" s="1"/>
  <c r="B9" i="46" s="1"/>
  <c r="N80" i="65"/>
  <c r="C5" i="46" s="1"/>
  <c r="C9" i="46" s="1"/>
  <c r="J104" i="61"/>
  <c r="J121" i="61" s="1"/>
  <c r="Y36" i="65"/>
  <c r="Z36" i="65"/>
  <c r="S25" i="63"/>
  <c r="C41" i="61"/>
  <c r="AE28" i="65"/>
  <c r="AF28" i="65"/>
  <c r="F41" i="61"/>
  <c r="F13" i="71"/>
  <c r="B121" i="61"/>
  <c r="AF9" i="65"/>
  <c r="H41" i="61"/>
  <c r="H104" i="61"/>
  <c r="H121" i="61" s="1"/>
  <c r="I41" i="61"/>
  <c r="I104" i="61"/>
  <c r="I121" i="61" s="1"/>
  <c r="G41" i="61"/>
  <c r="G104" i="61"/>
  <c r="G121" i="61" s="1"/>
  <c r="E41" i="61"/>
  <c r="E104" i="61"/>
  <c r="E121" i="61" s="1"/>
  <c r="K11" i="47"/>
  <c r="AE9" i="65"/>
  <c r="K18" i="47"/>
  <c r="D52" i="46"/>
  <c r="L27" i="46"/>
  <c r="C121" i="61"/>
  <c r="T9" i="61"/>
  <c r="T24" i="61" s="1"/>
  <c r="AE46" i="65"/>
  <c r="AE53" i="65" s="1"/>
  <c r="AF46" i="65"/>
  <c r="AF53" i="65" s="1"/>
  <c r="S9" i="47"/>
  <c r="S11" i="47" s="1"/>
  <c r="D46" i="46"/>
  <c r="S16" i="47"/>
  <c r="S18" i="47" s="1"/>
  <c r="U9" i="61"/>
  <c r="U24" i="61" s="1"/>
  <c r="S15" i="63"/>
  <c r="S22" i="63"/>
  <c r="S16" i="63"/>
  <c r="S13" i="63"/>
  <c r="S10" i="63"/>
  <c r="S9" i="63"/>
  <c r="S23" i="63"/>
  <c r="S20" i="63"/>
  <c r="S11" i="63"/>
  <c r="S26" i="63"/>
  <c r="S18" i="63"/>
  <c r="S19" i="63"/>
  <c r="S12" i="63"/>
  <c r="S17" i="63"/>
  <c r="S21" i="63"/>
  <c r="S14" i="63"/>
  <c r="S24" i="63"/>
  <c r="S8" i="63"/>
  <c r="S7" i="63"/>
  <c r="S6" i="63"/>
  <c r="D27" i="46"/>
  <c r="O26" i="46"/>
  <c r="O22" i="46"/>
  <c r="O18" i="46"/>
  <c r="O24" i="46"/>
  <c r="O20" i="46"/>
  <c r="O23" i="46"/>
  <c r="O19" i="46"/>
  <c r="O15" i="46"/>
  <c r="O17" i="46"/>
  <c r="O21" i="46"/>
  <c r="H27" i="46"/>
  <c r="O25" i="46"/>
  <c r="O16" i="46"/>
  <c r="D7" i="46" l="1"/>
  <c r="D6" i="46"/>
  <c r="T104" i="61"/>
  <c r="Z104" i="61" s="1"/>
  <c r="U104" i="61"/>
  <c r="AA104" i="61" s="1"/>
  <c r="Z119" i="61"/>
  <c r="AF67" i="65"/>
  <c r="AF80" i="65" s="1"/>
  <c r="Z80" i="65"/>
  <c r="AE67" i="65"/>
  <c r="AE80" i="65" s="1"/>
  <c r="Y80" i="65"/>
  <c r="AF36" i="65"/>
  <c r="AE36" i="65"/>
  <c r="F121" i="61"/>
  <c r="L41" i="61"/>
  <c r="K41" i="61"/>
  <c r="U41" i="61"/>
  <c r="T41" i="61"/>
  <c r="Z9" i="61"/>
  <c r="Z24" i="61" s="1"/>
  <c r="D8" i="46"/>
  <c r="D5" i="46"/>
  <c r="AA9" i="61"/>
  <c r="AA24" i="61" s="1"/>
  <c r="S28" i="63"/>
  <c r="O27" i="46"/>
  <c r="L121" i="61" l="1"/>
  <c r="Z121" i="61"/>
  <c r="K121" i="61"/>
  <c r="AA41" i="61"/>
  <c r="Z41" i="61"/>
  <c r="D9" i="46"/>
  <c r="U121" i="61" l="1"/>
  <c r="T121" i="61"/>
  <c r="AA119" i="61" l="1"/>
  <c r="AA121" i="61" s="1"/>
</calcChain>
</file>

<file path=xl/sharedStrings.xml><?xml version="1.0" encoding="utf-8"?>
<sst xmlns="http://schemas.openxmlformats.org/spreadsheetml/2006/main" count="1110" uniqueCount="404">
  <si>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</si>
  <si>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</si>
  <si>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</si>
  <si>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</si>
  <si>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</si>
  <si>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</si>
  <si>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</si>
  <si>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</si>
  <si>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</si>
  <si>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</si>
  <si>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</si>
  <si>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</si>
  <si>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</si>
  <si>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</si>
  <si>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</si>
  <si>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</si>
  <si>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</si>
  <si>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</si>
  <si>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</si>
  <si>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</si>
  <si>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</si>
  <si>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</si>
  <si>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</si>
  <si>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</si>
  <si>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</si>
  <si>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</si>
  <si>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</si>
  <si>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</si>
  <si>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</si>
  <si>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</si>
  <si>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</si>
  <si>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</si>
  <si>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</si>
  <si>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</si>
  <si>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</si>
  <si>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</si>
  <si>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</si>
  <si>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</si>
  <si>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</si>
  <si>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</si>
  <si>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</si>
  <si>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</si>
  <si>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</si>
  <si>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</si>
  <si>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</si>
  <si>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</si>
  <si>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</si>
  <si>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</si>
  <si>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</si>
  <si>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</si>
  <si>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</si>
  <si>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</si>
  <si>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</si>
  <si>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</si>
  <si>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</si>
  <si>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</si>
  <si>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</si>
  <si>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</si>
  <si>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</si>
  <si>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</si>
  <si>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</si>
  <si>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</si>
  <si>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</si>
  <si>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</si>
  <si>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</si>
  <si>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</si>
  <si>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</si>
  <si>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</si>
  <si>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</si>
  <si>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</si>
  <si>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</si>
  <si>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</si>
  <si>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</si>
  <si>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</si>
  <si>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</si>
  <si>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</si>
  <si>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</si>
  <si>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</si>
  <si>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</si>
  <si>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</si>
  <si>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</si>
  <si>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</si>
  <si>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</si>
  <si>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</si>
  <si>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</si>
  <si>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</si>
  <si>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</si>
  <si>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</si>
  <si>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</si>
  <si>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</si>
  <si>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</si>
  <si>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</si>
  <si>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</si>
  <si>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</si>
  <si>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</si>
  <si>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</si>
  <si>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</si>
  <si>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</si>
  <si>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</si>
  <si>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</si>
  <si>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</si>
  <si>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</si>
  <si>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</si>
  <si>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</si>
  <si>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</si>
  <si>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</si>
  <si>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</si>
  <si>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</si>
  <si>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</si>
  <si>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</si>
  <si>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</si>
  <si>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</si>
  <si>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</si>
  <si>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</si>
  <si>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</si>
  <si>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</si>
  <si>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</si>
  <si>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</si>
  <si>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</si>
  <si>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</si>
  <si>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</si>
  <si>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</si>
  <si>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</si>
  <si>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</si>
  <si>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</si>
  <si>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</si>
  <si>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</si>
  <si>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</si>
  <si>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</si>
  <si>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</si>
  <si>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</si>
  <si>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</si>
  <si>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</si>
  <si>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</si>
  <si>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</si>
  <si>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</si>
  <si>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</si>
  <si>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</si>
  <si>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</si>
  <si>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</si>
  <si>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</si>
  <si>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</si>
  <si>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</si>
  <si>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</si>
  <si>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</si>
  <si>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</si>
  <si>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</si>
  <si>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</si>
  <si>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</si>
  <si>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</si>
  <si>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</si>
  <si>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</si>
  <si>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</si>
  <si>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</si>
  <si>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</si>
  <si>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</si>
  <si>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</si>
  <si>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</si>
  <si>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</si>
  <si>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</si>
  <si>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</si>
  <si>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</si>
  <si>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</si>
  <si>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</si>
  <si>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</si>
  <si>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</si>
  <si>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</si>
  <si>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</si>
  <si>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</si>
  <si>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</si>
  <si>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</si>
  <si>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</si>
  <si>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</si>
  <si>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</si>
  <si>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</si>
  <si>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</si>
  <si>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</si>
  <si>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</si>
  <si>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</si>
  <si>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</si>
  <si>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</si>
  <si>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</si>
  <si>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</si>
  <si>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</si>
  <si>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</si>
  <si>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</si>
  <si>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</si>
  <si>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</si>
  <si>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</si>
  <si>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</si>
  <si>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</si>
  <si>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</si>
  <si>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</si>
  <si>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</si>
  <si>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</si>
  <si>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</si>
  <si>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</si>
  <si>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</si>
  <si>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</si>
  <si>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</si>
  <si>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</si>
  <si>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</si>
  <si>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</si>
  <si>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</si>
  <si>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</si>
  <si>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</si>
  <si>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</si>
  <si>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</si>
  <si>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</si>
  <si>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</si>
  <si>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</si>
  <si>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</si>
  <si>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</si>
  <si>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</si>
  <si>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</si>
  <si>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</si>
  <si>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</si>
  <si>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</si>
  <si>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</si>
  <si>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</si>
  <si>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</si>
  <si>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</si>
  <si>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</si>
  <si>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</si>
  <si>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</si>
  <si>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</si>
  <si>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</si>
  <si>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</si>
  <si>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</si>
  <si>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</si>
  <si>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</si>
  <si>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</si>
  <si>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</si>
  <si>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</si>
  <si>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</si>
  <si>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</si>
  <si>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</si>
  <si>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</si>
  <si>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</si>
  <si>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</si>
  <si>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</si>
  <si>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</si>
  <si>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</si>
  <si>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</si>
  <si>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</si>
  <si>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</si>
  <si>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</si>
  <si>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</si>
  <si>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</si>
  <si>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</si>
  <si>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</si>
  <si>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</si>
  <si>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</si>
  <si>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</si>
  <si>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</si>
  <si>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</si>
  <si>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</si>
  <si>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</si>
  <si>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</si>
  <si>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</si>
  <si>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</si>
  <si>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</si>
  <si>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</si>
  <si>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</si>
  <si>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</si>
  <si>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</si>
  <si>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</si>
  <si>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</si>
  <si>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</si>
  <si>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</si>
  <si>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</si>
  <si>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</si>
  <si>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</si>
  <si>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</si>
  <si>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</si>
  <si>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</si>
  <si>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</si>
  <si>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</si>
  <si>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</si>
  <si>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</si>
  <si>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</si>
  <si>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</si>
  <si>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</si>
  <si>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</si>
  <si>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</si>
  <si>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</si>
  <si>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</si>
  <si>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</si>
  <si>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</si>
  <si>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</si>
  <si>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</si>
  <si>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</si>
  <si>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</si>
  <si>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</si>
  <si>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</si>
  <si>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</si>
  <si>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</si>
  <si>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</si>
  <si>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</si>
  <si>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</si>
  <si>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</si>
  <si>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</si>
  <si>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</si>
  <si>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</si>
  <si>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</si>
  <si>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</si>
  <si>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</si>
  <si>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</si>
  <si>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</si>
  <si>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</si>
  <si>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</si>
  <si>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</si>
  <si>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</si>
  <si>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</si>
  <si>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</si>
  <si>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</si>
  <si>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</si>
  <si>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</si>
  <si>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</si>
  <si>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</si>
  <si>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</si>
  <si>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</si>
  <si>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</si>
  <si>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</si>
  <si>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</si>
  <si>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</si>
  <si>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</si>
  <si>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</si>
  <si>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</si>
  <si>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</si>
  <si>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</si>
  <si>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</si>
  <si>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</si>
  <si>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</si>
  <si>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</si>
  <si>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</si>
  <si>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</si>
  <si>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</si>
  <si>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</si>
  <si>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</si>
  <si>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</si>
  <si>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</si>
  <si>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</si>
  <si>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</si>
  <si>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</si>
  <si>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</si>
  <si>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</si>
  <si>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</si>
  <si>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</si>
  <si>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</si>
  <si>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</si>
  <si>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</si>
  <si>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</si>
  <si>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</si>
  <si>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</si>
  <si>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</si>
  <si>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</si>
  <si>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</si>
  <si>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</si>
  <si>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</si>
  <si>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</si>
  <si>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</si>
  <si>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</si>
  <si>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</si>
  <si>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</si>
  <si>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</si>
  <si>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</si>
  <si>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</si>
  <si>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</si>
  <si>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</si>
  <si>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</si>
  <si>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</si>
  <si>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</si>
  <si>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</si>
  <si>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</si>
  <si>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</si>
  <si>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</si>
  <si>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</si>
  <si>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</si>
  <si>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</si>
  <si>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</si>
  <si>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</si>
  <si>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</si>
  <si>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</si>
  <si>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</si>
  <si>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</si>
  <si>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</si>
  <si>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</si>
  <si>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</si>
  <si>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</si>
  <si>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</si>
  <si>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t>SRP, TI &amp; ADI 2025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</si>
  <si>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</si>
  <si>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</si>
  <si>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t>Total of All Projects               as 03/31/2025 (kW)</t>
  </si>
  <si>
    <t>Previously Reported through 02/28/2025</t>
  </si>
  <si>
    <t>Difference between  02/28/2025 and 03/31/2025</t>
  </si>
  <si>
    <r>
      <t xml:space="preserve">Remote Net Metering (kW) </t>
    </r>
    <r>
      <rPr>
        <b/>
        <i/>
        <sz val="11"/>
        <rFont val="Arial"/>
        <family val="2"/>
      </rPr>
      <t>(ADI ONLY)</t>
    </r>
  </si>
  <si>
    <t>NJSTRE1548368116</t>
  </si>
  <si>
    <t>Remote Net Metering</t>
  </si>
  <si>
    <t>Project ID</t>
  </si>
  <si>
    <t>PTO Date</t>
  </si>
  <si>
    <t>Revised Capacity (kW) submitted with Final As-Built</t>
  </si>
  <si>
    <r>
      <t xml:space="preserve">Note: </t>
    </r>
    <r>
      <rPr>
        <sz val="12"/>
        <color theme="1"/>
        <rFont val="Arial"/>
        <family val="2"/>
      </rPr>
      <t>Subsection t received PTO in March; thefore, project entered March Installation Data with revised capacity.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</si>
</sst>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b/>
      <sz val="12"/>
      <color theme="1"/>
      <name val="Arial"/>
      <family val="2"/>
    </font>
    <font>
      <sz val="12"/>
      <color theme="1"/>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6">
    <xf numFmtId="0" fontId="0" fillId="0" borderId="0"/>
    <xf numFmtId="43" fontId="32" fillId="0" borderId="0" applyFont="0" applyFill="0" applyBorder="0" applyAlignment="0" applyProtection="0"/>
    <xf numFmtId="0" fontId="39" fillId="0" borderId="0"/>
    <xf numFmtId="0" fontId="33" fillId="0" borderId="0"/>
    <xf numFmtId="0" fontId="37" fillId="0" borderId="0"/>
    <xf numFmtId="0" fontId="31" fillId="0" borderId="0"/>
    <xf numFmtId="9" fontId="47" fillId="0" borderId="0" applyFont="0" applyFill="0" applyBorder="0" applyAlignment="0" applyProtection="0"/>
    <xf numFmtId="0" fontId="30" fillId="0" borderId="0"/>
    <xf numFmtId="43" fontId="30" fillId="0" borderId="0" applyFont="0" applyFill="0" applyBorder="0" applyAlignment="0" applyProtection="0"/>
    <xf numFmtId="43" fontId="32" fillId="0" borderId="0" applyFont="0" applyFill="0" applyBorder="0" applyAlignment="0" applyProtection="0"/>
    <xf numFmtId="0" fontId="32" fillId="0" borderId="0"/>
    <xf numFmtId="0" fontId="29" fillId="0" borderId="0"/>
    <xf numFmtId="9" fontId="32" fillId="0" borderId="0" applyFont="0" applyFill="0" applyBorder="0" applyAlignment="0" applyProtection="0"/>
    <xf numFmtId="0" fontId="29" fillId="0" borderId="0"/>
    <xf numFmtId="43" fontId="29" fillId="0" borderId="0" applyFont="0" applyFill="0" applyBorder="0" applyAlignment="0" applyProtection="0"/>
    <xf numFmtId="0" fontId="62" fillId="0" borderId="0" applyNumberFormat="0" applyFill="0" applyBorder="0" applyAlignment="0" applyProtection="0"/>
    <xf numFmtId="0" fontId="63" fillId="0" borderId="18" applyNumberFormat="0" applyFill="0" applyAlignment="0" applyProtection="0"/>
    <xf numFmtId="0" fontId="64" fillId="0" borderId="19" applyNumberFormat="0" applyFill="0" applyAlignment="0" applyProtection="0"/>
    <xf numFmtId="0" fontId="65" fillId="0" borderId="20" applyNumberFormat="0" applyFill="0" applyAlignment="0" applyProtection="0"/>
    <xf numFmtId="0" fontId="65" fillId="0" borderId="0" applyNumberFormat="0" applyFill="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0" applyNumberFormat="0" applyBorder="0" applyAlignment="0" applyProtection="0"/>
    <xf numFmtId="0" fontId="69" fillId="11" borderId="21" applyNumberFormat="0" applyAlignment="0" applyProtection="0"/>
    <xf numFmtId="0" fontId="70" fillId="12" borderId="22" applyNumberFormat="0" applyAlignment="0" applyProtection="0"/>
    <xf numFmtId="0" fontId="71" fillId="12" borderId="21" applyNumberFormat="0" applyAlignment="0" applyProtection="0"/>
    <xf numFmtId="0" fontId="72" fillId="0" borderId="23" applyNumberFormat="0" applyFill="0" applyAlignment="0" applyProtection="0"/>
    <xf numFmtId="0" fontId="73" fillId="13" borderId="24"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6" applyNumberFormat="0" applyFill="0" applyAlignment="0" applyProtection="0"/>
    <xf numFmtId="0" fontId="7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77"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77"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77"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77"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77"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2" fillId="0" borderId="0"/>
    <xf numFmtId="43" fontId="32" fillId="0" borderId="0" applyFont="0" applyFill="0" applyBorder="0" applyAlignment="0" applyProtection="0"/>
    <xf numFmtId="0" fontId="11" fillId="0" borderId="0"/>
    <xf numFmtId="9" fontId="3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2" fillId="0" borderId="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2" fillId="14" borderId="25"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1">
    <xf numFmtId="0" fontId="0" fillId="0" borderId="0" xfId="0"/>
    <xf numFmtId="0" fontId="33" fillId="0" borderId="0" xfId="3"/>
    <xf numFmtId="0" fontId="36" fillId="3" borderId="1" xfId="3" applyFont="1" applyFill="1" applyBorder="1" applyAlignment="1">
      <alignment horizontal="center" wrapText="1"/>
    </xf>
    <xf numFmtId="0" fontId="33" fillId="2" borderId="0" xfId="3" applyFill="1" applyAlignment="1">
      <alignment horizontal="center" vertical="center"/>
    </xf>
    <xf numFmtId="0" fontId="43" fillId="2" borderId="0" xfId="3" applyFont="1" applyFill="1" applyAlignment="1">
      <alignment horizontal="center" vertical="center"/>
    </xf>
    <xf numFmtId="0" fontId="42" fillId="2" borderId="0" xfId="3" applyFont="1" applyFill="1" applyAlignment="1">
      <alignment horizontal="center" vertical="center"/>
    </xf>
    <xf numFmtId="0" fontId="36" fillId="0" borderId="0" xfId="3" applyFont="1" applyAlignment="1">
      <alignment horizontal="center" vertical="center"/>
    </xf>
    <xf numFmtId="0" fontId="36" fillId="0" borderId="0" xfId="3" applyFont="1" applyAlignment="1">
      <alignment horizontal="center" wrapText="1"/>
    </xf>
    <xf numFmtId="0" fontId="42" fillId="2" borderId="0" xfId="3" applyFont="1" applyFill="1" applyAlignment="1">
      <alignment vertical="center"/>
    </xf>
    <xf numFmtId="0" fontId="35" fillId="2" borderId="0" xfId="3" applyFont="1" applyFill="1"/>
    <xf numFmtId="0" fontId="38" fillId="2" borderId="1" xfId="4" applyFont="1" applyFill="1" applyBorder="1" applyAlignment="1">
      <alignment horizontal="left" wrapText="1"/>
    </xf>
    <xf numFmtId="0" fontId="40" fillId="2" borderId="0" xfId="2" applyFont="1" applyFill="1"/>
    <xf numFmtId="0" fontId="33" fillId="0" borderId="0" xfId="3" applyAlignment="1">
      <alignment horizontal="center"/>
    </xf>
    <xf numFmtId="0" fontId="35" fillId="0" borderId="0" xfId="3" applyFont="1"/>
    <xf numFmtId="0" fontId="35" fillId="0" borderId="0" xfId="3" applyFont="1" applyAlignment="1">
      <alignment horizontal="center"/>
    </xf>
    <xf numFmtId="0" fontId="33" fillId="2" borderId="0" xfId="3" applyFill="1"/>
    <xf numFmtId="166" fontId="33" fillId="2" borderId="0" xfId="3" applyNumberFormat="1" applyFill="1"/>
    <xf numFmtId="0" fontId="48" fillId="0" borderId="1" xfId="0" applyFont="1" applyBorder="1" applyAlignment="1">
      <alignment vertical="center" wrapText="1"/>
    </xf>
    <xf numFmtId="3" fontId="48" fillId="0" borderId="1" xfId="0" applyNumberFormat="1" applyFont="1" applyBorder="1" applyAlignment="1">
      <alignment horizontal="center" vertical="center"/>
    </xf>
    <xf numFmtId="10" fontId="48" fillId="0" borderId="1" xfId="0" applyNumberFormat="1" applyFont="1" applyBorder="1" applyAlignment="1">
      <alignment horizontal="center" vertical="center"/>
    </xf>
    <xf numFmtId="0" fontId="48" fillId="0" borderId="8" xfId="0" applyFont="1" applyBorder="1" applyAlignment="1">
      <alignment vertical="center" wrapText="1"/>
    </xf>
    <xf numFmtId="3" fontId="48" fillId="0" borderId="8" xfId="0" applyNumberFormat="1" applyFont="1" applyBorder="1" applyAlignment="1">
      <alignment horizontal="center" vertical="center"/>
    </xf>
    <xf numFmtId="0" fontId="50" fillId="5" borderId="1" xfId="0" applyFont="1" applyFill="1" applyBorder="1" applyAlignment="1">
      <alignment horizontal="center" vertical="center" wrapText="1"/>
    </xf>
    <xf numFmtId="3" fontId="50" fillId="5" borderId="1" xfId="0" applyNumberFormat="1" applyFont="1" applyFill="1" applyBorder="1" applyAlignment="1">
      <alignment horizontal="center" vertical="center"/>
    </xf>
    <xf numFmtId="10" fontId="50" fillId="5" borderId="1" xfId="0" applyNumberFormat="1" applyFont="1" applyFill="1" applyBorder="1" applyAlignment="1">
      <alignment horizontal="center" vertical="center"/>
    </xf>
    <xf numFmtId="0" fontId="33" fillId="2" borderId="0" xfId="2" applyFont="1" applyFill="1"/>
    <xf numFmtId="0" fontId="36" fillId="2" borderId="1" xfId="2" applyFont="1" applyFill="1" applyBorder="1"/>
    <xf numFmtId="0" fontId="33" fillId="2" borderId="1" xfId="2" applyFont="1" applyFill="1" applyBorder="1"/>
    <xf numFmtId="3" fontId="33" fillId="2" borderId="1" xfId="2" applyNumberFormat="1" applyFont="1" applyFill="1" applyBorder="1" applyAlignment="1">
      <alignment horizontal="center"/>
    </xf>
    <xf numFmtId="167" fontId="33" fillId="2" borderId="1" xfId="6" applyNumberFormat="1" applyFont="1" applyFill="1" applyBorder="1" applyAlignment="1">
      <alignment horizontal="center"/>
    </xf>
    <xf numFmtId="3" fontId="36" fillId="3" borderId="1" xfId="2" applyNumberFormat="1" applyFont="1" applyFill="1" applyBorder="1" applyAlignment="1">
      <alignment horizontal="center"/>
    </xf>
    <xf numFmtId="9" fontId="36" fillId="3" borderId="1" xfId="0" applyNumberFormat="1" applyFont="1" applyFill="1" applyBorder="1" applyAlignment="1">
      <alignment horizontal="center"/>
    </xf>
    <xf numFmtId="0" fontId="36" fillId="2" borderId="0" xfId="2" applyFont="1" applyFill="1"/>
    <xf numFmtId="0" fontId="33" fillId="6" borderId="1" xfId="2" applyFont="1" applyFill="1" applyBorder="1"/>
    <xf numFmtId="3" fontId="33" fillId="6" borderId="1" xfId="2" applyNumberFormat="1" applyFont="1" applyFill="1" applyBorder="1" applyAlignment="1">
      <alignment horizontal="center"/>
    </xf>
    <xf numFmtId="0" fontId="36" fillId="0" borderId="0" xfId="3" applyFont="1"/>
    <xf numFmtId="164" fontId="33" fillId="0" borderId="0" xfId="3" applyNumberFormat="1"/>
    <xf numFmtId="0" fontId="50" fillId="5" borderId="1" xfId="0" applyFont="1" applyFill="1" applyBorder="1" applyAlignment="1">
      <alignment horizontal="center" vertical="center"/>
    </xf>
    <xf numFmtId="0" fontId="42" fillId="2" borderId="1" xfId="2" applyFont="1" applyFill="1" applyBorder="1"/>
    <xf numFmtId="43" fontId="36" fillId="2" borderId="1" xfId="3" applyNumberFormat="1" applyFont="1" applyFill="1" applyBorder="1" applyAlignment="1">
      <alignment horizontal="center" vertical="center" wrapText="1"/>
    </xf>
    <xf numFmtId="0" fontId="36" fillId="2" borderId="1" xfId="3" quotePrefix="1" applyFont="1" applyFill="1" applyBorder="1" applyAlignment="1">
      <alignment horizontal="center" vertical="center" wrapText="1"/>
    </xf>
    <xf numFmtId="43" fontId="36" fillId="2" borderId="1" xfId="3" applyNumberFormat="1" applyFont="1" applyFill="1" applyBorder="1" applyAlignment="1">
      <alignment horizontal="left" vertical="center" wrapText="1"/>
    </xf>
    <xf numFmtId="0" fontId="36" fillId="2" borderId="1" xfId="3" applyFont="1" applyFill="1" applyBorder="1" applyAlignment="1">
      <alignment horizontal="left" vertical="center"/>
    </xf>
    <xf numFmtId="0" fontId="50" fillId="5" borderId="1" xfId="0" applyFont="1" applyFill="1" applyBorder="1" applyAlignment="1">
      <alignment horizontal="left" vertical="center" wrapText="1"/>
    </xf>
    <xf numFmtId="0" fontId="36" fillId="0" borderId="0" xfId="3" applyFont="1" applyAlignment="1">
      <alignment horizontal="center" vertical="center" wrapText="1"/>
    </xf>
    <xf numFmtId="0" fontId="36" fillId="2" borderId="1" xfId="3" applyFont="1" applyFill="1" applyBorder="1" applyAlignment="1">
      <alignment horizontal="center" vertical="center" wrapText="1"/>
    </xf>
    <xf numFmtId="0" fontId="36" fillId="2" borderId="9" xfId="3" applyFont="1" applyFill="1" applyBorder="1" applyAlignment="1">
      <alignment horizontal="center" vertical="center" wrapText="1"/>
    </xf>
    <xf numFmtId="0" fontId="36" fillId="3" borderId="1" xfId="3" applyFont="1" applyFill="1" applyBorder="1" applyAlignment="1">
      <alignment horizontal="center" vertical="center" wrapText="1"/>
    </xf>
    <xf numFmtId="0" fontId="33" fillId="0" borderId="0" xfId="3" applyAlignment="1">
      <alignment vertical="center"/>
    </xf>
    <xf numFmtId="0" fontId="36" fillId="0" borderId="0" xfId="3" applyFont="1" applyAlignment="1">
      <alignment wrapText="1"/>
    </xf>
    <xf numFmtId="0" fontId="52" fillId="0" borderId="1" xfId="3" applyFont="1" applyBorder="1" applyAlignment="1">
      <alignment horizontal="center" vertical="center" wrapText="1"/>
    </xf>
    <xf numFmtId="0" fontId="52" fillId="0" borderId="0" xfId="3" applyFont="1" applyAlignment="1">
      <alignment horizontal="center" vertical="center" wrapText="1"/>
    </xf>
    <xf numFmtId="3" fontId="51" fillId="0" borderId="0" xfId="1" applyNumberFormat="1" applyFont="1" applyFill="1" applyBorder="1"/>
    <xf numFmtId="168" fontId="36" fillId="0" borderId="0" xfId="1" applyNumberFormat="1" applyFont="1" applyFill="1" applyBorder="1" applyAlignment="1">
      <alignment vertical="center"/>
    </xf>
    <xf numFmtId="0" fontId="44" fillId="0" borderId="0" xfId="0" applyFont="1" applyAlignment="1">
      <alignment vertical="center"/>
    </xf>
    <xf numFmtId="4" fontId="33" fillId="2" borderId="0" xfId="3" applyNumberFormat="1" applyFill="1"/>
    <xf numFmtId="165" fontId="41" fillId="0" borderId="0" xfId="1" applyNumberFormat="1" applyFont="1" applyFill="1" applyBorder="1" applyAlignment="1">
      <alignment horizontal="right" wrapText="1" indent="1"/>
    </xf>
    <xf numFmtId="37" fontId="36" fillId="0" borderId="0" xfId="1" applyNumberFormat="1" applyFont="1" applyFill="1" applyBorder="1"/>
    <xf numFmtId="167" fontId="36" fillId="0" borderId="0" xfId="6" applyNumberFormat="1" applyFont="1" applyFill="1" applyBorder="1"/>
    <xf numFmtId="0" fontId="36" fillId="4" borderId="1" xfId="3" applyFont="1" applyFill="1" applyBorder="1" applyAlignment="1">
      <alignment horizontal="center" vertical="center" wrapText="1"/>
    </xf>
    <xf numFmtId="0" fontId="33" fillId="0" borderId="0" xfId="1" applyNumberFormat="1" applyFont="1" applyFill="1" applyBorder="1" applyAlignment="1">
      <alignment vertical="center"/>
    </xf>
    <xf numFmtId="3" fontId="38" fillId="0" borderId="0" xfId="1" applyNumberFormat="1" applyFont="1" applyFill="1" applyBorder="1" applyAlignment="1">
      <alignment horizontal="right" vertical="center" wrapText="1"/>
    </xf>
    <xf numFmtId="3" fontId="33" fillId="0" borderId="0" xfId="1" applyNumberFormat="1" applyFont="1" applyFill="1" applyBorder="1" applyAlignment="1">
      <alignment horizontal="right" vertical="center"/>
    </xf>
    <xf numFmtId="3" fontId="33" fillId="0" borderId="0" xfId="1" applyNumberFormat="1" applyFont="1" applyFill="1" applyBorder="1" applyAlignment="1">
      <alignment vertical="center"/>
    </xf>
    <xf numFmtId="3" fontId="51" fillId="0" borderId="0" xfId="1" applyNumberFormat="1" applyFont="1" applyFill="1" applyBorder="1" applyAlignment="1">
      <alignment vertical="center"/>
    </xf>
    <xf numFmtId="3" fontId="33" fillId="4" borderId="1" xfId="1" applyNumberFormat="1" applyFont="1" applyFill="1" applyBorder="1" applyAlignment="1">
      <alignment vertical="center"/>
    </xf>
    <xf numFmtId="168" fontId="33" fillId="0" borderId="0" xfId="1" applyNumberFormat="1" applyFont="1" applyFill="1" applyBorder="1" applyAlignment="1">
      <alignment vertical="center"/>
    </xf>
    <xf numFmtId="3" fontId="33" fillId="4" borderId="9" xfId="1" applyNumberFormat="1" applyFont="1" applyFill="1" applyBorder="1" applyAlignment="1">
      <alignment vertical="center"/>
    </xf>
    <xf numFmtId="0" fontId="38" fillId="0" borderId="0" xfId="1" applyNumberFormat="1" applyFont="1" applyFill="1" applyBorder="1" applyAlignment="1">
      <alignment horizontal="right" vertical="center" wrapText="1"/>
    </xf>
    <xf numFmtId="37" fontId="33" fillId="2" borderId="1" xfId="1" applyNumberFormat="1" applyFont="1" applyFill="1" applyBorder="1" applyAlignment="1">
      <alignment horizontal="center"/>
    </xf>
    <xf numFmtId="37" fontId="36" fillId="3" borderId="1" xfId="1" applyNumberFormat="1" applyFont="1" applyFill="1" applyBorder="1" applyAlignment="1">
      <alignment horizontal="center"/>
    </xf>
    <xf numFmtId="167" fontId="36" fillId="3" borderId="1" xfId="6" applyNumberFormat="1" applyFont="1" applyFill="1" applyBorder="1" applyAlignment="1">
      <alignment horizontal="center"/>
    </xf>
    <xf numFmtId="37" fontId="38" fillId="2" borderId="1" xfId="1" applyNumberFormat="1" applyFont="1" applyFill="1" applyBorder="1" applyAlignment="1">
      <alignment horizontal="center" wrapText="1"/>
    </xf>
    <xf numFmtId="37" fontId="41" fillId="3" borderId="1" xfId="1" applyNumberFormat="1" applyFont="1" applyFill="1" applyBorder="1" applyAlignment="1">
      <alignment horizontal="center" wrapText="1"/>
    </xf>
    <xf numFmtId="3" fontId="51" fillId="0" borderId="0" xfId="1" applyNumberFormat="1" applyFont="1" applyFill="1" applyBorder="1" applyAlignment="1">
      <alignment vertical="center" wrapText="1"/>
    </xf>
    <xf numFmtId="164" fontId="38" fillId="0" borderId="0" xfId="4" applyNumberFormat="1" applyFont="1" applyAlignment="1">
      <alignment horizontal="center"/>
    </xf>
    <xf numFmtId="0" fontId="36" fillId="0" borderId="0" xfId="3" applyFont="1" applyAlignment="1">
      <alignment vertical="center"/>
    </xf>
    <xf numFmtId="0" fontId="56" fillId="0" borderId="0" xfId="3" applyFont="1" applyAlignment="1">
      <alignment vertical="center"/>
    </xf>
    <xf numFmtId="164" fontId="41" fillId="0" borderId="16" xfId="4" applyNumberFormat="1" applyFont="1" applyBorder="1" applyAlignment="1">
      <alignment horizontal="center"/>
    </xf>
    <xf numFmtId="168" fontId="36" fillId="0" borderId="0" xfId="1" applyNumberFormat="1" applyFont="1" applyFill="1" applyBorder="1" applyAlignment="1">
      <alignment horizontal="right" vertical="center"/>
    </xf>
    <xf numFmtId="0" fontId="33" fillId="0" borderId="0" xfId="3" applyAlignment="1">
      <alignment horizontal="right" vertical="center"/>
    </xf>
    <xf numFmtId="0" fontId="51" fillId="0" borderId="0" xfId="3" applyFont="1" applyAlignment="1">
      <alignment horizontal="right" vertical="center"/>
    </xf>
    <xf numFmtId="3" fontId="38" fillId="4" borderId="1" xfId="1" applyNumberFormat="1" applyFont="1" applyFill="1" applyBorder="1" applyAlignment="1">
      <alignment horizontal="right" vertical="center" wrapText="1"/>
    </xf>
    <xf numFmtId="3" fontId="38" fillId="4" borderId="9" xfId="1" applyNumberFormat="1" applyFont="1" applyFill="1" applyBorder="1" applyAlignment="1">
      <alignment horizontal="right" vertical="center" wrapText="1"/>
    </xf>
    <xf numFmtId="0" fontId="54" fillId="0" borderId="0" xfId="3" applyFont="1"/>
    <xf numFmtId="0" fontId="54" fillId="2" borderId="0" xfId="3" applyFont="1" applyFill="1" applyAlignment="1">
      <alignment horizontal="center" vertical="center"/>
    </xf>
    <xf numFmtId="0" fontId="57" fillId="2" borderId="0" xfId="3" applyFont="1" applyFill="1" applyAlignment="1">
      <alignment horizontal="center" vertical="center"/>
    </xf>
    <xf numFmtId="14" fontId="54" fillId="2" borderId="0" xfId="3" applyNumberFormat="1" applyFont="1" applyFill="1" applyAlignment="1">
      <alignment horizontal="center" vertical="center"/>
    </xf>
    <xf numFmtId="0" fontId="36" fillId="5" borderId="1" xfId="3" applyFont="1" applyFill="1" applyBorder="1" applyAlignment="1">
      <alignment horizontal="center"/>
    </xf>
    <xf numFmtId="0" fontId="33" fillId="2" borderId="0" xfId="1" applyNumberFormat="1" applyFont="1" applyFill="1" applyBorder="1" applyAlignment="1">
      <alignment vertical="center"/>
    </xf>
    <xf numFmtId="0" fontId="33" fillId="2" borderId="1" xfId="3" quotePrefix="1" applyFill="1" applyBorder="1" applyAlignment="1">
      <alignment horizontal="center" vertical="center"/>
    </xf>
    <xf numFmtId="0" fontId="33" fillId="2" borderId="9" xfId="3" quotePrefix="1" applyFill="1" applyBorder="1" applyAlignment="1">
      <alignment horizontal="center" vertical="center"/>
    </xf>
    <xf numFmtId="0" fontId="59" fillId="0" borderId="0" xfId="3" applyFont="1"/>
    <xf numFmtId="0" fontId="59" fillId="2" borderId="0" xfId="3" applyFont="1" applyFill="1"/>
    <xf numFmtId="0" fontId="60" fillId="2" borderId="0" xfId="3" applyFont="1" applyFill="1" applyAlignment="1">
      <alignment horizontal="center" vertical="center"/>
    </xf>
    <xf numFmtId="0" fontId="59" fillId="2" borderId="0" xfId="3" applyFont="1" applyFill="1" applyAlignment="1">
      <alignment horizontal="center" vertical="center"/>
    </xf>
    <xf numFmtId="0" fontId="61" fillId="2" borderId="0" xfId="3" applyFont="1" applyFill="1" applyAlignment="1">
      <alignment horizontal="center" vertical="center"/>
    </xf>
    <xf numFmtId="3" fontId="33" fillId="2" borderId="0" xfId="3" applyNumberFormat="1" applyFill="1" applyAlignment="1">
      <alignment horizontal="center" vertical="center"/>
    </xf>
    <xf numFmtId="0" fontId="33" fillId="2" borderId="0" xfId="3" applyFill="1" applyAlignment="1">
      <alignment horizontal="right" vertical="center"/>
    </xf>
    <xf numFmtId="0" fontId="42" fillId="2" borderId="0" xfId="3" applyFont="1" applyFill="1" applyAlignment="1">
      <alignment horizontal="right" vertical="center"/>
    </xf>
    <xf numFmtId="0" fontId="33" fillId="2" borderId="0" xfId="0" applyFont="1" applyFill="1" applyAlignment="1">
      <alignment horizontal="right" vertical="center"/>
    </xf>
    <xf numFmtId="0" fontId="36" fillId="0" borderId="0" xfId="3" applyFont="1" applyAlignment="1">
      <alignment horizontal="right" vertical="center"/>
    </xf>
    <xf numFmtId="0" fontId="34" fillId="0" borderId="0" xfId="3" applyFont="1"/>
    <xf numFmtId="0" fontId="36" fillId="2" borderId="0" xfId="3" applyFont="1" applyFill="1"/>
    <xf numFmtId="3" fontId="41" fillId="3" borderId="1" xfId="1" applyNumberFormat="1" applyFont="1" applyFill="1" applyBorder="1" applyAlignment="1">
      <alignment horizontal="right" vertical="center" wrapText="1"/>
    </xf>
    <xf numFmtId="3" fontId="36" fillId="3" borderId="1" xfId="1" applyNumberFormat="1" applyFont="1" applyFill="1" applyBorder="1" applyAlignment="1">
      <alignment vertical="center"/>
    </xf>
    <xf numFmtId="14" fontId="54" fillId="0" borderId="0" xfId="3" applyNumberFormat="1" applyFont="1" applyAlignment="1">
      <alignment horizontal="center" vertical="center"/>
    </xf>
    <xf numFmtId="0" fontId="33" fillId="0" borderId="0" xfId="3" applyAlignment="1">
      <alignment horizontal="center" vertical="center"/>
    </xf>
    <xf numFmtId="0" fontId="56" fillId="0" borderId="0" xfId="3" applyFont="1"/>
    <xf numFmtId="0" fontId="78" fillId="0" borderId="0" xfId="0" applyFont="1"/>
    <xf numFmtId="169" fontId="78" fillId="0" borderId="0" xfId="0" applyNumberFormat="1" applyFont="1"/>
    <xf numFmtId="14" fontId="78" fillId="0" borderId="0" xfId="0" applyNumberFormat="1" applyFont="1"/>
    <xf numFmtId="0" fontId="76" fillId="0" borderId="0" xfId="0" applyFont="1"/>
    <xf numFmtId="169" fontId="76" fillId="0" borderId="0" xfId="0" applyNumberFormat="1" applyFont="1"/>
    <xf numFmtId="14" fontId="76" fillId="0" borderId="0" xfId="0" applyNumberFormat="1" applyFont="1"/>
    <xf numFmtId="169" fontId="0" fillId="0" borderId="0" xfId="0" applyNumberFormat="1"/>
    <xf numFmtId="14" fontId="0" fillId="0" borderId="0" xfId="0" applyNumberFormat="1"/>
    <xf numFmtId="14" fontId="76" fillId="0" borderId="0" xfId="0" applyNumberFormat="1" applyFont="1" applyAlignment="1">
      <alignment wrapText="1"/>
    </xf>
    <xf numFmtId="0" fontId="76" fillId="0" borderId="0" xfId="0" applyFont="1" applyAlignment="1">
      <alignment wrapText="1"/>
    </xf>
    <xf numFmtId="0" fontId="34" fillId="0" borderId="0" xfId="3" applyFont="1" applyAlignment="1">
      <alignment vertical="center"/>
    </xf>
    <xf numFmtId="0" fontId="34" fillId="2" borderId="0" xfId="3" applyFont="1" applyFill="1" applyAlignment="1">
      <alignment vertical="center"/>
    </xf>
    <xf numFmtId="0" fontId="79" fillId="2" borderId="0" xfId="2" applyFont="1" applyFill="1"/>
    <xf numFmtId="3" fontId="36" fillId="0" borderId="0" xfId="3" applyNumberFormat="1" applyFont="1" applyAlignment="1">
      <alignment wrapText="1"/>
    </xf>
    <xf numFmtId="3" fontId="36" fillId="4" borderId="1" xfId="3" applyNumberFormat="1" applyFont="1" applyFill="1" applyBorder="1" applyAlignment="1">
      <alignment horizontal="center" vertical="center" wrapText="1"/>
    </xf>
    <xf numFmtId="3" fontId="35" fillId="0" borderId="0" xfId="3" applyNumberFormat="1" applyFont="1"/>
    <xf numFmtId="3" fontId="33" fillId="0" borderId="0" xfId="3" applyNumberFormat="1"/>
    <xf numFmtId="0" fontId="34" fillId="2" borderId="0" xfId="3" applyFont="1" applyFill="1" applyAlignment="1">
      <alignment horizontal="left" vertical="center"/>
    </xf>
    <xf numFmtId="164" fontId="38" fillId="2" borderId="1" xfId="4" applyNumberFormat="1" applyFont="1" applyFill="1" applyBorder="1" applyAlignment="1">
      <alignment horizontal="center"/>
    </xf>
    <xf numFmtId="3" fontId="38" fillId="0" borderId="1" xfId="1" applyNumberFormat="1" applyFont="1" applyFill="1" applyBorder="1" applyAlignment="1">
      <alignment horizontal="center" vertical="center" wrapText="1"/>
    </xf>
    <xf numFmtId="37" fontId="33" fillId="0" borderId="1" xfId="1" applyNumberFormat="1" applyFont="1" applyFill="1" applyBorder="1" applyAlignment="1">
      <alignment horizontal="center"/>
    </xf>
    <xf numFmtId="37" fontId="38" fillId="0" borderId="1" xfId="1" applyNumberFormat="1" applyFont="1" applyFill="1" applyBorder="1" applyAlignment="1">
      <alignment horizontal="center" wrapText="1"/>
    </xf>
    <xf numFmtId="0" fontId="34" fillId="2" borderId="0" xfId="2" applyFont="1" applyFill="1" applyAlignment="1">
      <alignment horizontal="left" vertical="center"/>
    </xf>
    <xf numFmtId="0" fontId="58" fillId="0" borderId="0" xfId="3" applyFont="1" applyAlignment="1">
      <alignment horizontal="center" vertical="center" wrapText="1"/>
    </xf>
    <xf numFmtId="0" fontId="36" fillId="0" borderId="0" xfId="3" applyFont="1" applyAlignment="1">
      <alignment horizontal="center"/>
    </xf>
    <xf numFmtId="0" fontId="36" fillId="2" borderId="9" xfId="3" quotePrefix="1" applyFont="1" applyFill="1" applyBorder="1" applyAlignment="1">
      <alignment horizontal="center" vertical="center"/>
    </xf>
    <xf numFmtId="171" fontId="34" fillId="2" borderId="0" xfId="3" applyNumberFormat="1" applyFont="1" applyFill="1" applyAlignment="1">
      <alignment horizontal="left" vertical="center"/>
    </xf>
    <xf numFmtId="0" fontId="34" fillId="2" borderId="0" xfId="2" applyFont="1" applyFill="1" applyAlignment="1">
      <alignment vertical="center"/>
    </xf>
    <xf numFmtId="171" fontId="34" fillId="2" borderId="0" xfId="2" applyNumberFormat="1" applyFont="1" applyFill="1" applyAlignment="1">
      <alignment horizontal="left" vertical="center"/>
    </xf>
    <xf numFmtId="0" fontId="36" fillId="2" borderId="1" xfId="2" applyFont="1" applyFill="1" applyBorder="1" applyAlignment="1">
      <alignment horizontal="center" vertical="center" wrapText="1"/>
    </xf>
    <xf numFmtId="37" fontId="41" fillId="0" borderId="0" xfId="1" applyNumberFormat="1" applyFont="1" applyFill="1" applyBorder="1" applyAlignment="1">
      <alignment horizontal="center" wrapText="1"/>
    </xf>
    <xf numFmtId="167" fontId="36" fillId="0" borderId="0" xfId="6" applyNumberFormat="1" applyFont="1" applyFill="1" applyBorder="1" applyAlignment="1">
      <alignment horizontal="center"/>
    </xf>
    <xf numFmtId="0" fontId="36" fillId="4" borderId="1" xfId="3" applyFont="1" applyFill="1" applyBorder="1" applyAlignment="1">
      <alignment horizontal="center" wrapText="1"/>
    </xf>
    <xf numFmtId="37" fontId="41" fillId="4" borderId="1" xfId="1" applyNumberFormat="1" applyFont="1" applyFill="1" applyBorder="1" applyAlignment="1">
      <alignment horizontal="center" wrapText="1"/>
    </xf>
    <xf numFmtId="167" fontId="36" fillId="4" borderId="1" xfId="6" applyNumberFormat="1" applyFont="1" applyFill="1" applyBorder="1" applyAlignment="1">
      <alignment horizontal="center"/>
    </xf>
    <xf numFmtId="0" fontId="80" fillId="4" borderId="1" xfId="3" applyFont="1" applyFill="1" applyBorder="1" applyAlignment="1">
      <alignment horizontal="center" vertical="center" wrapText="1"/>
    </xf>
    <xf numFmtId="3" fontId="80" fillId="4" borderId="1" xfId="3" applyNumberFormat="1" applyFont="1" applyFill="1" applyBorder="1" applyAlignment="1">
      <alignment horizontal="center" vertical="center" wrapText="1"/>
    </xf>
    <xf numFmtId="3" fontId="81" fillId="0" borderId="1" xfId="0" applyNumberFormat="1" applyFont="1" applyBorder="1" applyAlignment="1">
      <alignment horizontal="center" vertical="center"/>
    </xf>
    <xf numFmtId="3" fontId="53" fillId="0" borderId="1" xfId="3" applyNumberFormat="1" applyFont="1" applyBorder="1" applyAlignment="1">
      <alignment horizontal="center"/>
    </xf>
    <xf numFmtId="4" fontId="53" fillId="0" borderId="1" xfId="3" applyNumberFormat="1" applyFont="1" applyBorder="1" applyAlignment="1">
      <alignment horizontal="center"/>
    </xf>
    <xf numFmtId="3" fontId="81" fillId="0" borderId="8" xfId="0" applyNumberFormat="1" applyFont="1" applyBorder="1" applyAlignment="1">
      <alignment horizontal="center" vertical="center"/>
    </xf>
    <xf numFmtId="0" fontId="80" fillId="4" borderId="1" xfId="3" applyFont="1" applyFill="1" applyBorder="1" applyAlignment="1">
      <alignment horizontal="center"/>
    </xf>
    <xf numFmtId="3" fontId="80" fillId="4" borderId="1" xfId="3" applyNumberFormat="1" applyFont="1" applyFill="1" applyBorder="1" applyAlignment="1">
      <alignment horizontal="center"/>
    </xf>
    <xf numFmtId="4" fontId="80" fillId="4" borderId="1" xfId="3" applyNumberFormat="1" applyFont="1" applyFill="1" applyBorder="1" applyAlignment="1">
      <alignment horizontal="center"/>
    </xf>
    <xf numFmtId="0" fontId="50" fillId="0" borderId="0" xfId="0" applyFont="1" applyAlignment="1">
      <alignment vertical="center"/>
    </xf>
    <xf numFmtId="3" fontId="33" fillId="6" borderId="12" xfId="2" applyNumberFormat="1" applyFont="1" applyFill="1" applyBorder="1" applyAlignment="1">
      <alignment horizontal="center"/>
    </xf>
    <xf numFmtId="0" fontId="33" fillId="0" borderId="0" xfId="2" applyFont="1"/>
    <xf numFmtId="0" fontId="32" fillId="0" borderId="0" xfId="0" applyFont="1" applyAlignment="1">
      <alignment horizontal="center"/>
    </xf>
    <xf numFmtId="37" fontId="41" fillId="7" borderId="15" xfId="1" applyNumberFormat="1" applyFont="1" applyFill="1" applyBorder="1" applyAlignment="1">
      <alignment horizontal="right" vertical="center" wrapText="1"/>
    </xf>
    <xf numFmtId="3" fontId="41" fillId="0" borderId="1" xfId="1" applyNumberFormat="1" applyFont="1" applyFill="1" applyBorder="1" applyAlignment="1">
      <alignment horizontal="center" vertical="center" wrapText="1"/>
    </xf>
    <xf numFmtId="167" fontId="36" fillId="2" borderId="1" xfId="6" applyNumberFormat="1" applyFont="1" applyFill="1" applyBorder="1" applyAlignment="1">
      <alignment horizontal="center"/>
    </xf>
    <xf numFmtId="37" fontId="38" fillId="2" borderId="1" xfId="1" applyNumberFormat="1" applyFont="1" applyFill="1" applyBorder="1" applyAlignment="1">
      <alignment horizontal="center" vertical="center" wrapText="1"/>
    </xf>
    <xf numFmtId="37" fontId="33" fillId="2" borderId="1" xfId="1" applyNumberFormat="1" applyFont="1" applyFill="1" applyBorder="1" applyAlignment="1">
      <alignment horizontal="center" vertical="center"/>
    </xf>
    <xf numFmtId="167" fontId="33" fillId="2" borderId="1" xfId="6" applyNumberFormat="1" applyFont="1" applyFill="1" applyBorder="1" applyAlignment="1">
      <alignment horizontal="center" vertical="center"/>
    </xf>
    <xf numFmtId="0" fontId="0" fillId="0" borderId="0" xfId="0" applyAlignment="1">
      <alignment vertical="center"/>
    </xf>
    <xf numFmtId="37" fontId="41" fillId="3" borderId="1" xfId="1" applyNumberFormat="1" applyFont="1" applyFill="1" applyBorder="1" applyAlignment="1">
      <alignment horizontal="center" vertical="center" wrapText="1"/>
    </xf>
    <xf numFmtId="167" fontId="36" fillId="3" borderId="1" xfId="6" applyNumberFormat="1" applyFont="1" applyFill="1" applyBorder="1" applyAlignment="1">
      <alignment horizontal="center" vertical="center"/>
    </xf>
    <xf numFmtId="0" fontId="49" fillId="2" borderId="1" xfId="2" applyFont="1" applyFill="1" applyBorder="1" applyAlignment="1">
      <alignment wrapText="1"/>
    </xf>
    <xf numFmtId="0" fontId="32" fillId="0" borderId="0" xfId="10"/>
    <xf numFmtId="165" fontId="51" fillId="40" borderId="1" xfId="1" applyNumberFormat="1" applyFont="1" applyFill="1" applyBorder="1" applyAlignment="1">
      <alignment horizontal="center" vertical="center" wrapText="1"/>
    </xf>
    <xf numFmtId="0" fontId="85" fillId="3" borderId="1" xfId="0" applyFont="1" applyFill="1" applyBorder="1" applyAlignment="1">
      <alignment horizontal="center" vertical="center"/>
    </xf>
    <xf numFmtId="0" fontId="49" fillId="0" borderId="0" xfId="2" applyFont="1" applyAlignment="1">
      <alignment vertical="center"/>
    </xf>
    <xf numFmtId="0" fontId="36" fillId="0" borderId="0" xfId="2" applyFont="1" applyAlignment="1">
      <alignment vertical="center"/>
    </xf>
    <xf numFmtId="0" fontId="42" fillId="2" borderId="9" xfId="2" applyFont="1" applyFill="1" applyBorder="1"/>
    <xf numFmtId="0" fontId="33" fillId="2" borderId="9" xfId="2" applyFont="1" applyFill="1" applyBorder="1"/>
    <xf numFmtId="0" fontId="49" fillId="2" borderId="0" xfId="2" applyFont="1" applyFill="1" applyAlignment="1">
      <alignment wrapText="1"/>
    </xf>
    <xf numFmtId="0" fontId="36" fillId="0" borderId="0" xfId="2" applyFont="1" applyAlignment="1">
      <alignment horizontal="right"/>
    </xf>
    <xf numFmtId="0" fontId="36" fillId="0" borderId="0" xfId="2" applyFont="1"/>
    <xf numFmtId="0" fontId="34" fillId="0" borderId="0" xfId="2" applyFont="1" applyAlignment="1">
      <alignment vertical="center"/>
    </xf>
    <xf numFmtId="0" fontId="34" fillId="0" borderId="0" xfId="2" applyFont="1" applyAlignment="1">
      <alignment horizontal="left" vertical="center"/>
    </xf>
    <xf numFmtId="0" fontId="40" fillId="0" borderId="0" xfId="2" applyFont="1"/>
    <xf numFmtId="3" fontId="33" fillId="2" borderId="9" xfId="2" applyNumberFormat="1" applyFont="1" applyFill="1" applyBorder="1" applyAlignment="1">
      <alignment horizontal="center"/>
    </xf>
    <xf numFmtId="167" fontId="33" fillId="2" borderId="9" xfId="6" applyNumberFormat="1" applyFont="1" applyFill="1" applyBorder="1" applyAlignment="1">
      <alignment horizontal="center"/>
    </xf>
    <xf numFmtId="0" fontId="36" fillId="2" borderId="0" xfId="2" applyFont="1" applyFill="1" applyAlignment="1">
      <alignment horizontal="center" vertical="center" wrapText="1"/>
    </xf>
    <xf numFmtId="3" fontId="33" fillId="0" borderId="0" xfId="2" applyNumberFormat="1" applyFont="1" applyAlignment="1">
      <alignment horizontal="center"/>
    </xf>
    <xf numFmtId="0" fontId="86" fillId="0" borderId="0" xfId="3" applyFont="1" applyAlignment="1">
      <alignment vertical="center"/>
    </xf>
    <xf numFmtId="14" fontId="34" fillId="0" borderId="0" xfId="2" applyNumberFormat="1" applyFont="1" applyAlignment="1">
      <alignment vertical="center"/>
    </xf>
    <xf numFmtId="37" fontId="41" fillId="42" borderId="1" xfId="1" applyNumberFormat="1" applyFont="1" applyFill="1" applyBorder="1" applyAlignment="1">
      <alignment horizontal="center" wrapText="1"/>
    </xf>
    <xf numFmtId="167" fontId="36" fillId="42" borderId="1" xfId="6" applyNumberFormat="1" applyFont="1" applyFill="1" applyBorder="1" applyAlignment="1">
      <alignment horizontal="center"/>
    </xf>
    <xf numFmtId="3" fontId="36" fillId="42" borderId="1" xfId="2" applyNumberFormat="1" applyFont="1" applyFill="1" applyBorder="1" applyAlignment="1">
      <alignment horizontal="center"/>
    </xf>
    <xf numFmtId="9" fontId="36" fillId="42" borderId="1" xfId="0" applyNumberFormat="1" applyFont="1" applyFill="1" applyBorder="1" applyAlignment="1">
      <alignment horizontal="center"/>
    </xf>
    <xf numFmtId="0" fontId="86" fillId="45" borderId="0" xfId="3" applyFont="1" applyFill="1" applyAlignment="1">
      <alignment vertical="center"/>
    </xf>
    <xf numFmtId="0" fontId="34" fillId="45" borderId="0" xfId="3" applyFont="1" applyFill="1" applyAlignment="1">
      <alignment vertical="center"/>
    </xf>
    <xf numFmtId="170" fontId="86" fillId="45" borderId="0" xfId="3" applyNumberFormat="1" applyFont="1" applyFill="1" applyAlignment="1">
      <alignment horizontal="left" vertical="center"/>
    </xf>
    <xf numFmtId="171" fontId="86" fillId="45" borderId="0" xfId="0" applyNumberFormat="1" applyFont="1" applyFill="1" applyAlignment="1">
      <alignment horizontal="left" vertical="center"/>
    </xf>
    <xf numFmtId="0" fontId="82" fillId="46" borderId="0" xfId="0" applyFont="1" applyFill="1" applyAlignment="1">
      <alignment vertical="center"/>
    </xf>
    <xf numFmtId="0" fontId="34" fillId="0" borderId="0" xfId="3" applyFont="1" applyAlignment="1">
      <alignment horizontal="left" vertical="center"/>
    </xf>
    <xf numFmtId="0" fontId="34" fillId="45" borderId="0" xfId="3" applyFont="1" applyFill="1" applyAlignment="1">
      <alignment horizontal="left" vertical="center"/>
    </xf>
    <xf numFmtId="0" fontId="44" fillId="0" borderId="0" xfId="0" applyFont="1" applyAlignment="1">
      <alignment horizontal="left" vertical="center"/>
    </xf>
    <xf numFmtId="0" fontId="42" fillId="2" borderId="0" xfId="3" applyFont="1" applyFill="1" applyAlignment="1">
      <alignment horizontal="left" vertical="center" wrapText="1"/>
    </xf>
    <xf numFmtId="3" fontId="36" fillId="0" borderId="0" xfId="9" applyNumberFormat="1" applyFont="1" applyFill="1" applyBorder="1" applyAlignment="1">
      <alignment horizontal="right" vertical="center"/>
    </xf>
    <xf numFmtId="0" fontId="33" fillId="2" borderId="0" xfId="3" applyFill="1" applyAlignment="1">
      <alignment vertical="center"/>
    </xf>
    <xf numFmtId="3" fontId="38" fillId="0" borderId="1" xfId="1" applyNumberFormat="1" applyFont="1" applyFill="1" applyBorder="1" applyAlignment="1">
      <alignment horizontal="right" vertical="center" wrapText="1"/>
    </xf>
    <xf numFmtId="3" fontId="38" fillId="0" borderId="9" xfId="1" applyNumberFormat="1" applyFont="1" applyFill="1" applyBorder="1" applyAlignment="1">
      <alignment horizontal="right" vertical="center" wrapText="1"/>
    </xf>
    <xf numFmtId="0" fontId="33" fillId="0" borderId="1" xfId="3" quotePrefix="1" applyBorder="1" applyAlignment="1">
      <alignment horizontal="center" vertical="center"/>
    </xf>
    <xf numFmtId="0" fontId="38" fillId="4" borderId="1" xfId="1" applyNumberFormat="1" applyFont="1" applyFill="1" applyBorder="1" applyAlignment="1">
      <alignment horizontal="right" vertical="center" wrapText="1"/>
    </xf>
    <xf numFmtId="3" fontId="33" fillId="4" borderId="1" xfId="1" applyNumberFormat="1" applyFont="1" applyFill="1" applyBorder="1" applyAlignment="1">
      <alignment horizontal="right" vertical="center"/>
    </xf>
    <xf numFmtId="0" fontId="38" fillId="0" borderId="1" xfId="1" applyNumberFormat="1" applyFont="1" applyFill="1" applyBorder="1" applyAlignment="1">
      <alignment horizontal="right" vertical="center" wrapText="1"/>
    </xf>
    <xf numFmtId="3" fontId="33" fillId="0" borderId="1" xfId="1" applyNumberFormat="1" applyFont="1" applyFill="1" applyBorder="1" applyAlignment="1">
      <alignment horizontal="right" vertical="center"/>
    </xf>
    <xf numFmtId="3" fontId="51" fillId="4" borderId="1" xfId="1" applyNumberFormat="1" applyFont="1" applyFill="1" applyBorder="1" applyAlignment="1">
      <alignment horizontal="right" vertical="center" wrapText="1"/>
    </xf>
    <xf numFmtId="0" fontId="55" fillId="0" borderId="0" xfId="3" applyFont="1" applyAlignment="1">
      <alignment vertical="center"/>
    </xf>
    <xf numFmtId="3" fontId="41" fillId="5" borderId="17" xfId="1" applyNumberFormat="1" applyFont="1" applyFill="1" applyBorder="1" applyAlignment="1">
      <alignment horizontal="right" vertical="center" wrapText="1"/>
    </xf>
    <xf numFmtId="165" fontId="51" fillId="4" borderId="1" xfId="1" applyNumberFormat="1" applyFont="1" applyFill="1" applyBorder="1" applyAlignment="1">
      <alignment horizontal="center" vertical="center" wrapText="1"/>
    </xf>
    <xf numFmtId="0" fontId="36" fillId="43" borderId="1" xfId="3" applyFont="1" applyFill="1" applyBorder="1" applyAlignment="1">
      <alignment horizontal="center" vertical="center" wrapText="1"/>
    </xf>
    <xf numFmtId="3" fontId="36" fillId="39" borderId="1" xfId="3" applyNumberFormat="1" applyFont="1" applyFill="1" applyBorder="1" applyAlignment="1">
      <alignment horizontal="center" vertical="center"/>
    </xf>
    <xf numFmtId="3" fontId="36" fillId="44" borderId="1" xfId="3" applyNumberFormat="1" applyFont="1" applyFill="1" applyBorder="1" applyAlignment="1">
      <alignment horizontal="center" vertical="center"/>
    </xf>
    <xf numFmtId="0" fontId="36" fillId="42" borderId="1" xfId="0" applyFont="1" applyFill="1" applyBorder="1" applyAlignment="1">
      <alignment horizontal="left" vertical="center"/>
    </xf>
    <xf numFmtId="0" fontId="36" fillId="42" borderId="8" xfId="0" applyFont="1" applyFill="1" applyBorder="1" applyAlignment="1">
      <alignment horizontal="left" vertical="center"/>
    </xf>
    <xf numFmtId="0" fontId="50" fillId="43" borderId="1" xfId="0" applyFont="1" applyFill="1" applyBorder="1" applyAlignment="1">
      <alignment vertical="center"/>
    </xf>
    <xf numFmtId="0" fontId="50" fillId="43" borderId="1" xfId="0" applyFont="1" applyFill="1" applyBorder="1" applyAlignment="1">
      <alignment horizontal="center" vertical="center" wrapText="1"/>
    </xf>
    <xf numFmtId="0" fontId="50" fillId="43" borderId="1" xfId="0" applyFont="1" applyFill="1" applyBorder="1" applyAlignment="1">
      <alignment horizontal="center" vertical="center"/>
    </xf>
    <xf numFmtId="0" fontId="36" fillId="0" borderId="0" xfId="3" applyFont="1" applyAlignment="1">
      <alignment horizontal="right"/>
    </xf>
    <xf numFmtId="3" fontId="36" fillId="0" borderId="0" xfId="3" applyNumberFormat="1" applyFont="1" applyAlignment="1">
      <alignment horizontal="center"/>
    </xf>
    <xf numFmtId="165" fontId="36" fillId="0" borderId="0" xfId="3" applyNumberFormat="1" applyFont="1" applyAlignment="1">
      <alignment horizontal="center" vertical="center" wrapText="1"/>
    </xf>
    <xf numFmtId="37" fontId="0" fillId="0" borderId="0" xfId="0" applyNumberFormat="1"/>
    <xf numFmtId="3" fontId="33" fillId="2" borderId="0" xfId="2" applyNumberFormat="1" applyFont="1" applyFill="1"/>
    <xf numFmtId="3" fontId="59" fillId="0" borderId="0" xfId="3" applyNumberFormat="1" applyFont="1"/>
    <xf numFmtId="17" fontId="33" fillId="2" borderId="1" xfId="3" quotePrefix="1" applyNumberFormat="1" applyFill="1" applyBorder="1" applyAlignment="1">
      <alignment horizontal="center" vertical="center"/>
    </xf>
    <xf numFmtId="3" fontId="41" fillId="39" borderId="17" xfId="1" applyNumberFormat="1" applyFont="1" applyFill="1" applyBorder="1" applyAlignment="1">
      <alignment horizontal="right" vertical="center" wrapText="1"/>
    </xf>
    <xf numFmtId="3" fontId="38" fillId="39" borderId="1" xfId="1" applyNumberFormat="1" applyFont="1" applyFill="1" applyBorder="1" applyAlignment="1">
      <alignment horizontal="right" vertical="center" wrapText="1"/>
    </xf>
    <xf numFmtId="3" fontId="38" fillId="42" borderId="1" xfId="1" applyNumberFormat="1" applyFont="1" applyFill="1" applyBorder="1" applyAlignment="1">
      <alignment horizontal="right" vertical="center" wrapText="1"/>
    </xf>
    <xf numFmtId="14" fontId="54" fillId="0" borderId="27" xfId="3" applyNumberFormat="1" applyFont="1" applyBorder="1" applyAlignment="1">
      <alignment horizontal="center" vertical="center"/>
    </xf>
    <xf numFmtId="0" fontId="36" fillId="0" borderId="27" xfId="3" applyFont="1" applyBorder="1" applyAlignment="1">
      <alignment horizontal="center"/>
    </xf>
    <xf numFmtId="0" fontId="36" fillId="0" borderId="27" xfId="3" applyFont="1" applyBorder="1" applyAlignment="1">
      <alignment horizontal="center" vertical="center" wrapText="1"/>
    </xf>
    <xf numFmtId="0" fontId="36" fillId="42" borderId="28" xfId="3" quotePrefix="1" applyFont="1" applyFill="1" applyBorder="1" applyAlignment="1">
      <alignment horizontal="center" vertical="center" wrapText="1"/>
    </xf>
    <xf numFmtId="37" fontId="38" fillId="47" borderId="1" xfId="23954" applyNumberFormat="1" applyFont="1" applyFill="1" applyBorder="1" applyAlignment="1">
      <alignment horizontal="center" vertical="center" wrapText="1"/>
    </xf>
    <xf numFmtId="37" fontId="33" fillId="47" borderId="1" xfId="23954" applyNumberFormat="1" applyFont="1" applyFill="1" applyBorder="1" applyAlignment="1">
      <alignment horizontal="center" vertical="center"/>
    </xf>
    <xf numFmtId="37" fontId="38" fillId="0" borderId="1" xfId="23954" applyNumberFormat="1" applyFont="1" applyFill="1" applyBorder="1" applyAlignment="1">
      <alignment horizontal="center" vertical="center" wrapText="1"/>
    </xf>
    <xf numFmtId="37" fontId="33" fillId="0" borderId="1" xfId="23954" applyNumberFormat="1" applyFont="1" applyFill="1" applyBorder="1" applyAlignment="1">
      <alignment horizontal="center" vertical="center"/>
    </xf>
    <xf numFmtId="3" fontId="41" fillId="0" borderId="0" xfId="1" applyNumberFormat="1" applyFont="1" applyFill="1" applyBorder="1" applyAlignment="1">
      <alignment horizontal="right" vertical="center" wrapText="1"/>
    </xf>
    <xf numFmtId="3" fontId="36" fillId="0" borderId="0" xfId="1" applyNumberFormat="1" applyFont="1" applyFill="1" applyBorder="1" applyAlignment="1">
      <alignment vertical="center"/>
    </xf>
    <xf numFmtId="3" fontId="52" fillId="0" borderId="0" xfId="1" applyNumberFormat="1" applyFont="1" applyFill="1" applyBorder="1" applyAlignment="1">
      <alignment vertical="center" wrapText="1"/>
    </xf>
    <xf numFmtId="3" fontId="52" fillId="0" borderId="0" xfId="1" applyNumberFormat="1" applyFont="1" applyFill="1" applyBorder="1" applyAlignment="1">
      <alignment vertical="center"/>
    </xf>
    <xf numFmtId="164" fontId="41" fillId="0" borderId="0" xfId="4" applyNumberFormat="1" applyFont="1" applyAlignment="1">
      <alignment horizontal="center"/>
    </xf>
    <xf numFmtId="0" fontId="36" fillId="43" borderId="30" xfId="3" quotePrefix="1" applyFont="1" applyFill="1" applyBorder="1" applyAlignment="1">
      <alignment horizontal="center" wrapText="1"/>
    </xf>
    <xf numFmtId="0" fontId="36" fillId="0" borderId="29" xfId="3" applyFont="1" applyBorder="1" applyAlignment="1">
      <alignment horizontal="center" vertical="center" wrapText="1"/>
    </xf>
    <xf numFmtId="0" fontId="36" fillId="43" borderId="31" xfId="3" quotePrefix="1" applyFont="1" applyFill="1" applyBorder="1" applyAlignment="1">
      <alignment horizontal="center" wrapText="1"/>
    </xf>
    <xf numFmtId="3" fontId="41" fillId="43" borderId="32" xfId="1" applyNumberFormat="1" applyFont="1" applyFill="1" applyBorder="1" applyAlignment="1">
      <alignment horizontal="right" vertical="center" wrapText="1"/>
    </xf>
    <xf numFmtId="0" fontId="38" fillId="49" borderId="1" xfId="1" applyNumberFormat="1" applyFont="1" applyFill="1" applyBorder="1" applyAlignment="1">
      <alignment horizontal="right" vertical="center" wrapText="1"/>
    </xf>
    <xf numFmtId="3" fontId="41" fillId="50" borderId="17" xfId="1" applyNumberFormat="1" applyFont="1" applyFill="1" applyBorder="1" applyAlignment="1">
      <alignment horizontal="right" vertical="center" wrapText="1"/>
    </xf>
    <xf numFmtId="3" fontId="41" fillId="51" borderId="17" xfId="1" applyNumberFormat="1" applyFont="1" applyFill="1" applyBorder="1" applyAlignment="1">
      <alignment horizontal="right" vertical="center" wrapText="1"/>
    </xf>
    <xf numFmtId="37" fontId="41" fillId="52" borderId="15" xfId="1" applyNumberFormat="1" applyFont="1" applyFill="1" applyBorder="1" applyAlignment="1">
      <alignment horizontal="right" vertical="center" wrapText="1"/>
    </xf>
    <xf numFmtId="0" fontId="89" fillId="0" borderId="0" xfId="3" applyFont="1" applyAlignment="1">
      <alignment vertical="center"/>
    </xf>
    <xf numFmtId="0" fontId="55" fillId="0" borderId="0" xfId="3" applyFont="1"/>
    <xf numFmtId="3" fontId="51" fillId="4" borderId="1" xfId="1" applyNumberFormat="1" applyFont="1" applyFill="1" applyBorder="1" applyAlignment="1">
      <alignment vertical="center"/>
    </xf>
    <xf numFmtId="3" fontId="51" fillId="4" borderId="9" xfId="1" applyNumberFormat="1" applyFont="1" applyFill="1" applyBorder="1" applyAlignment="1">
      <alignment horizontal="right" vertical="center" wrapText="1"/>
    </xf>
    <xf numFmtId="3" fontId="51" fillId="4" borderId="9" xfId="1" applyNumberFormat="1" applyFont="1" applyFill="1" applyBorder="1" applyAlignment="1">
      <alignment vertical="center"/>
    </xf>
    <xf numFmtId="3" fontId="52" fillId="4" borderId="17" xfId="1" applyNumberFormat="1" applyFont="1" applyFill="1" applyBorder="1" applyAlignment="1">
      <alignment horizontal="right" vertical="center" wrapText="1"/>
    </xf>
    <xf numFmtId="3" fontId="52" fillId="5" borderId="17" xfId="1" applyNumberFormat="1" applyFont="1" applyFill="1" applyBorder="1" applyAlignment="1">
      <alignment horizontal="right" vertical="center" wrapText="1"/>
    </xf>
    <xf numFmtId="0" fontId="51" fillId="0" borderId="0" xfId="3" applyFont="1" applyAlignment="1">
      <alignment horizontal="center" vertical="center"/>
    </xf>
    <xf numFmtId="0" fontId="56" fillId="0" borderId="0" xfId="3" applyFont="1" applyAlignment="1">
      <alignment horizontal="center" vertical="center" wrapText="1"/>
    </xf>
    <xf numFmtId="37" fontId="52" fillId="7" borderId="15" xfId="1" applyNumberFormat="1" applyFont="1" applyFill="1" applyBorder="1" applyAlignment="1">
      <alignment horizontal="right" vertical="center" wrapText="1"/>
    </xf>
    <xf numFmtId="0" fontId="55" fillId="0" borderId="0" xfId="3" applyFont="1" applyAlignment="1">
      <alignment horizontal="center" vertical="center"/>
    </xf>
    <xf numFmtId="0" fontId="56" fillId="0" borderId="29" xfId="3" applyFont="1" applyBorder="1" applyAlignment="1">
      <alignment horizontal="center" vertical="center" wrapText="1"/>
    </xf>
    <xf numFmtId="0" fontId="55" fillId="0" borderId="29" xfId="3" applyFont="1" applyBorder="1" applyAlignment="1">
      <alignment horizontal="center" vertical="center"/>
    </xf>
    <xf numFmtId="0" fontId="90" fillId="0" borderId="0" xfId="3" applyFont="1" applyAlignment="1">
      <alignment vertical="center" wrapText="1"/>
    </xf>
    <xf numFmtId="0" fontId="90" fillId="0" borderId="1" xfId="3" applyFont="1" applyBorder="1" applyAlignment="1">
      <alignment horizontal="center" vertical="center" wrapText="1"/>
    </xf>
    <xf numFmtId="0" fontId="90" fillId="0" borderId="0" xfId="3" applyFont="1" applyAlignment="1">
      <alignment horizontal="center" vertical="center" wrapText="1"/>
    </xf>
    <xf numFmtId="3" fontId="91" fillId="2" borderId="1" xfId="1" applyNumberFormat="1" applyFont="1" applyFill="1" applyBorder="1" applyAlignment="1">
      <alignment horizontal="right" vertical="center" wrapText="1"/>
    </xf>
    <xf numFmtId="3" fontId="91" fillId="2" borderId="1" xfId="1" applyNumberFormat="1" applyFont="1" applyFill="1" applyBorder="1" applyAlignment="1">
      <alignment vertical="center"/>
    </xf>
    <xf numFmtId="3" fontId="91" fillId="2" borderId="9" xfId="1" applyNumberFormat="1" applyFont="1" applyFill="1" applyBorder="1" applyAlignment="1">
      <alignment horizontal="right" vertical="center" wrapText="1"/>
    </xf>
    <xf numFmtId="3" fontId="91" fillId="2" borderId="9" xfId="1" applyNumberFormat="1" applyFont="1" applyFill="1" applyBorder="1" applyAlignment="1">
      <alignment vertical="center"/>
    </xf>
    <xf numFmtId="3" fontId="91" fillId="0" borderId="0" xfId="1" applyNumberFormat="1" applyFont="1" applyFill="1" applyBorder="1" applyAlignment="1">
      <alignment horizontal="right" vertical="center" wrapText="1"/>
    </xf>
    <xf numFmtId="3" fontId="91" fillId="0" borderId="0" xfId="1" applyNumberFormat="1" applyFont="1" applyFill="1" applyBorder="1" applyAlignment="1">
      <alignment vertical="center"/>
    </xf>
    <xf numFmtId="3" fontId="90" fillId="4" borderId="16" xfId="1" applyNumberFormat="1" applyFont="1" applyFill="1" applyBorder="1" applyAlignment="1">
      <alignment horizontal="right" vertical="center" wrapText="1"/>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91" fillId="39" borderId="1" xfId="1" applyNumberFormat="1" applyFont="1" applyFill="1" applyBorder="1" applyAlignment="1">
      <alignment horizontal="right" vertical="center" wrapText="1"/>
    </xf>
    <xf numFmtId="0" fontId="89" fillId="2" borderId="0" xfId="3" applyFont="1" applyFill="1" applyAlignment="1">
      <alignment vertical="center"/>
    </xf>
    <xf numFmtId="0" fontId="52" fillId="0" borderId="27" xfId="3" applyFont="1" applyBorder="1" applyAlignment="1">
      <alignment horizontal="center" vertical="center" wrapText="1"/>
    </xf>
    <xf numFmtId="0" fontId="51" fillId="0" borderId="27" xfId="3" applyFont="1" applyBorder="1" applyAlignment="1">
      <alignment horizontal="center" vertical="center"/>
    </xf>
    <xf numFmtId="0" fontId="42" fillId="0" borderId="0" xfId="3" applyFont="1" applyAlignment="1">
      <alignment horizontal="center" vertical="center"/>
    </xf>
    <xf numFmtId="0" fontId="42" fillId="0" borderId="0" xfId="3" applyFont="1"/>
    <xf numFmtId="0" fontId="45" fillId="2" borderId="0" xfId="3" applyFont="1" applyFill="1" applyAlignment="1">
      <alignment horizontal="center" vertical="center"/>
    </xf>
    <xf numFmtId="37" fontId="36" fillId="5" borderId="1" xfId="1" applyNumberFormat="1" applyFont="1" applyFill="1" applyBorder="1" applyAlignment="1">
      <alignment horizontal="right" vertical="center" wrapText="1"/>
    </xf>
    <xf numFmtId="0" fontId="49" fillId="5" borderId="1" xfId="3" applyFont="1" applyFill="1" applyBorder="1" applyAlignment="1">
      <alignment horizontal="center"/>
    </xf>
    <xf numFmtId="0" fontId="86" fillId="0" borderId="0" xfId="3" applyFont="1" applyAlignment="1">
      <alignment horizontal="center" vertical="center"/>
    </xf>
    <xf numFmtId="165" fontId="51" fillId="5" borderId="1" xfId="1" applyNumberFormat="1" applyFont="1" applyFill="1" applyBorder="1" applyAlignment="1">
      <alignment horizontal="center" vertical="center" wrapText="1"/>
    </xf>
    <xf numFmtId="3" fontId="41" fillId="48" borderId="28" xfId="1" applyNumberFormat="1" applyFont="1" applyFill="1" applyBorder="1" applyAlignment="1">
      <alignment horizontal="right" vertical="center" wrapText="1"/>
    </xf>
    <xf numFmtId="0" fontId="36" fillId="2" borderId="0" xfId="1" applyNumberFormat="1" applyFont="1" applyFill="1" applyBorder="1" applyAlignment="1">
      <alignment vertical="center"/>
    </xf>
    <xf numFmtId="3" fontId="41" fillId="39" borderId="28" xfId="1" applyNumberFormat="1" applyFont="1" applyFill="1" applyBorder="1" applyAlignment="1">
      <alignment horizontal="right" vertical="center" wrapText="1"/>
    </xf>
    <xf numFmtId="0" fontId="36" fillId="0" borderId="0" xfId="1" applyNumberFormat="1" applyFont="1" applyFill="1" applyBorder="1" applyAlignment="1">
      <alignment vertical="center"/>
    </xf>
    <xf numFmtId="37" fontId="41" fillId="7" borderId="33" xfId="1" applyNumberFormat="1" applyFont="1" applyFill="1" applyBorder="1" applyAlignment="1">
      <alignment horizontal="right" vertical="center" wrapText="1"/>
    </xf>
    <xf numFmtId="0" fontId="36" fillId="0" borderId="29" xfId="3" applyFont="1" applyBorder="1" applyAlignment="1">
      <alignment horizontal="center"/>
    </xf>
    <xf numFmtId="0" fontId="36" fillId="0" borderId="14" xfId="3" applyFont="1" applyBorder="1" applyAlignment="1">
      <alignment horizontal="center" vertical="center" wrapText="1"/>
    </xf>
    <xf numFmtId="0" fontId="36" fillId="7" borderId="31" xfId="3" quotePrefix="1" applyFont="1" applyFill="1" applyBorder="1" applyAlignment="1">
      <alignment horizontal="center" vertical="center" wrapText="1"/>
    </xf>
    <xf numFmtId="3" fontId="41" fillId="42" borderId="17" xfId="1" applyNumberFormat="1" applyFont="1" applyFill="1" applyBorder="1" applyAlignment="1">
      <alignment horizontal="right" vertical="center" wrapText="1"/>
    </xf>
    <xf numFmtId="3" fontId="33" fillId="0" borderId="0" xfId="3" applyNumberFormat="1" applyAlignment="1">
      <alignment horizontal="center"/>
    </xf>
    <xf numFmtId="3" fontId="86" fillId="0" borderId="0" xfId="3" applyNumberFormat="1" applyFont="1" applyAlignment="1">
      <alignment horizontal="center" vertical="center"/>
    </xf>
    <xf numFmtId="0" fontId="34" fillId="0" borderId="0" xfId="3" applyFont="1" applyAlignment="1">
      <alignment vertical="top"/>
    </xf>
    <xf numFmtId="0" fontId="33" fillId="45" borderId="0" xfId="3" applyFill="1"/>
    <xf numFmtId="0" fontId="93" fillId="45" borderId="0" xfId="3" applyFont="1" applyFill="1" applyAlignment="1">
      <alignment vertical="center"/>
    </xf>
    <xf numFmtId="0" fontId="86" fillId="45" borderId="0" xfId="3" applyFont="1" applyFill="1"/>
    <xf numFmtId="0" fontId="33" fillId="45" borderId="0" xfId="3" applyFill="1" applyAlignment="1">
      <alignment vertical="top"/>
    </xf>
    <xf numFmtId="0" fontId="87" fillId="45" borderId="0" xfId="3" applyFont="1" applyFill="1" applyAlignment="1">
      <alignment vertical="top"/>
    </xf>
    <xf numFmtId="0" fontId="36" fillId="2" borderId="1" xfId="3" quotePrefix="1" applyFont="1" applyFill="1" applyBorder="1" applyAlignment="1">
      <alignment horizontal="center" vertical="center"/>
    </xf>
    <xf numFmtId="3" fontId="33" fillId="0" borderId="0" xfId="9" applyNumberFormat="1" applyFont="1" applyFill="1" applyBorder="1" applyAlignment="1">
      <alignment horizontal="center" vertical="center"/>
    </xf>
    <xf numFmtId="3" fontId="38" fillId="0" borderId="1" xfId="9" applyNumberFormat="1" applyFont="1" applyFill="1" applyBorder="1" applyAlignment="1">
      <alignment horizontal="right" vertical="center" wrapText="1"/>
    </xf>
    <xf numFmtId="3" fontId="33" fillId="0" borderId="1" xfId="9" applyNumberFormat="1" applyFont="1" applyFill="1" applyBorder="1" applyAlignment="1">
      <alignment horizontal="right" vertical="center"/>
    </xf>
    <xf numFmtId="0" fontId="38" fillId="0" borderId="1" xfId="9" applyNumberFormat="1" applyFont="1" applyFill="1" applyBorder="1" applyAlignment="1">
      <alignment horizontal="right" vertical="center" wrapText="1"/>
    </xf>
    <xf numFmtId="3" fontId="33" fillId="0" borderId="1" xfId="3" applyNumberFormat="1" applyBorder="1" applyAlignment="1">
      <alignment horizontal="right" vertical="center" wrapText="1"/>
    </xf>
    <xf numFmtId="3" fontId="33" fillId="2" borderId="1" xfId="3" applyNumberFormat="1" applyFill="1" applyBorder="1" applyAlignment="1">
      <alignment horizontal="right" vertical="center" wrapText="1"/>
    </xf>
    <xf numFmtId="3" fontId="36" fillId="5" borderId="1" xfId="3" applyNumberFormat="1" applyFont="1" applyFill="1" applyBorder="1" applyAlignment="1">
      <alignment horizontal="right" vertical="center" wrapText="1"/>
    </xf>
    <xf numFmtId="3" fontId="36" fillId="2" borderId="1" xfId="3" applyNumberFormat="1" applyFont="1" applyFill="1" applyBorder="1" applyAlignment="1">
      <alignment horizontal="right" vertical="center" wrapText="1"/>
    </xf>
    <xf numFmtId="3" fontId="36" fillId="2" borderId="12" xfId="3" applyNumberFormat="1" applyFont="1" applyFill="1" applyBorder="1" applyAlignment="1">
      <alignment horizontal="right" vertical="center"/>
    </xf>
    <xf numFmtId="0" fontId="54" fillId="2" borderId="0" xfId="3" applyFont="1" applyFill="1" applyAlignment="1">
      <alignment vertical="center"/>
    </xf>
    <xf numFmtId="0" fontId="36" fillId="2" borderId="0" xfId="3" applyFont="1" applyFill="1" applyAlignment="1">
      <alignment vertical="center"/>
    </xf>
    <xf numFmtId="0" fontId="54" fillId="0" borderId="0" xfId="3" applyFont="1" applyAlignment="1">
      <alignment vertical="center"/>
    </xf>
    <xf numFmtId="0" fontId="42" fillId="0" borderId="0" xfId="3" applyFont="1" applyAlignment="1">
      <alignment vertical="center"/>
    </xf>
    <xf numFmtId="164" fontId="33" fillId="2" borderId="0" xfId="3" applyNumberFormat="1" applyFill="1" applyAlignment="1">
      <alignment vertical="center"/>
    </xf>
    <xf numFmtId="0" fontId="36" fillId="5" borderId="1" xfId="3" applyFont="1" applyFill="1" applyBorder="1" applyAlignment="1">
      <alignment horizontal="center" vertical="center"/>
    </xf>
    <xf numFmtId="3" fontId="33" fillId="2" borderId="0" xfId="3" applyNumberFormat="1" applyFill="1" applyAlignment="1">
      <alignment horizontal="center" vertical="center" wrapText="1"/>
    </xf>
    <xf numFmtId="3" fontId="33" fillId="2" borderId="1" xfId="9" applyNumberFormat="1" applyFont="1" applyFill="1" applyBorder="1" applyAlignment="1">
      <alignment horizontal="right" vertical="center" wrapText="1"/>
    </xf>
    <xf numFmtId="3" fontId="51" fillId="5" borderId="1" xfId="3" applyNumberFormat="1" applyFont="1" applyFill="1" applyBorder="1" applyAlignment="1">
      <alignment horizontal="right" vertical="center" wrapText="1"/>
    </xf>
    <xf numFmtId="3" fontId="36" fillId="2" borderId="1" xfId="3" applyNumberFormat="1" applyFont="1" applyFill="1" applyBorder="1" applyAlignment="1">
      <alignment horizontal="right" vertical="center"/>
    </xf>
    <xf numFmtId="0" fontId="36" fillId="0" borderId="1" xfId="3" quotePrefix="1" applyFont="1" applyBorder="1" applyAlignment="1">
      <alignment horizontal="center" vertical="center"/>
    </xf>
    <xf numFmtId="3" fontId="33" fillId="0" borderId="0" xfId="3" applyNumberFormat="1" applyAlignment="1">
      <alignment horizontal="center" vertical="center" wrapText="1"/>
    </xf>
    <xf numFmtId="3" fontId="33" fillId="0" borderId="1" xfId="9" applyNumberFormat="1" applyFont="1" applyFill="1" applyBorder="1" applyAlignment="1">
      <alignment horizontal="right" vertical="center" wrapText="1"/>
    </xf>
    <xf numFmtId="3" fontId="36" fillId="0" borderId="1" xfId="3" applyNumberFormat="1" applyFont="1" applyBorder="1" applyAlignment="1">
      <alignment horizontal="right" vertical="center" wrapText="1"/>
    </xf>
    <xf numFmtId="3" fontId="36" fillId="0" borderId="12" xfId="3" applyNumberFormat="1" applyFont="1" applyBorder="1" applyAlignment="1">
      <alignment horizontal="right" vertical="center"/>
    </xf>
    <xf numFmtId="0" fontId="36" fillId="5" borderId="1" xfId="3" quotePrefix="1" applyFont="1" applyFill="1" applyBorder="1" applyAlignment="1">
      <alignment horizontal="center" vertical="center" wrapText="1"/>
    </xf>
    <xf numFmtId="3" fontId="41" fillId="5" borderId="1" xfId="9" applyNumberFormat="1" applyFont="1" applyFill="1" applyBorder="1" applyAlignment="1">
      <alignment horizontal="right" vertical="center" wrapText="1"/>
    </xf>
    <xf numFmtId="3" fontId="41" fillId="4" borderId="1" xfId="9" applyNumberFormat="1" applyFont="1" applyFill="1" applyBorder="1" applyAlignment="1">
      <alignment horizontal="right" vertical="center" wrapText="1"/>
    </xf>
    <xf numFmtId="3" fontId="41" fillId="41" borderId="1" xfId="9" applyNumberFormat="1" applyFont="1" applyFill="1" applyBorder="1" applyAlignment="1">
      <alignment horizontal="right" vertical="center" wrapText="1"/>
    </xf>
    <xf numFmtId="0" fontId="49" fillId="5" borderId="1" xfId="3" applyFont="1" applyFill="1" applyBorder="1" applyAlignment="1">
      <alignment horizontal="center" vertical="center"/>
    </xf>
    <xf numFmtId="3" fontId="41" fillId="0" borderId="0" xfId="9" applyNumberFormat="1" applyFont="1" applyFill="1" applyBorder="1" applyAlignment="1">
      <alignment horizontal="right" vertical="center" wrapText="1"/>
    </xf>
    <xf numFmtId="0" fontId="33" fillId="45" borderId="0" xfId="3" applyFill="1" applyAlignment="1">
      <alignment vertical="center"/>
    </xf>
    <xf numFmtId="37" fontId="41" fillId="7" borderId="34" xfId="1" applyNumberFormat="1" applyFont="1" applyFill="1" applyBorder="1" applyAlignment="1">
      <alignment horizontal="right" vertical="center" wrapText="1"/>
    </xf>
    <xf numFmtId="0" fontId="82" fillId="0" borderId="0" xfId="3" applyFont="1" applyAlignment="1">
      <alignment vertical="center"/>
    </xf>
    <xf numFmtId="0" fontId="91" fillId="0" borderId="0" xfId="3" applyFont="1"/>
    <xf numFmtId="3" fontId="90" fillId="4" borderId="17" xfId="1" applyNumberFormat="1" applyFont="1" applyFill="1" applyBorder="1" applyAlignment="1">
      <alignment horizontal="right" vertical="center" wrapText="1"/>
    </xf>
    <xf numFmtId="3" fontId="90" fillId="7" borderId="15" xfId="1" applyNumberFormat="1" applyFont="1" applyFill="1" applyBorder="1" applyAlignment="1">
      <alignment horizontal="right" vertical="center" wrapText="1"/>
    </xf>
    <xf numFmtId="3" fontId="94" fillId="5" borderId="17" xfId="1" applyNumberFormat="1" applyFont="1" applyFill="1" applyBorder="1" applyAlignment="1">
      <alignment horizontal="right" vertical="center" wrapText="1"/>
    </xf>
    <xf numFmtId="0" fontId="90" fillId="0" borderId="29" xfId="3" applyFont="1" applyBorder="1" applyAlignment="1">
      <alignment horizontal="center" vertical="center" wrapText="1"/>
    </xf>
    <xf numFmtId="0" fontId="91" fillId="0" borderId="29" xfId="3" applyFont="1" applyBorder="1"/>
    <xf numFmtId="3" fontId="90" fillId="48" borderId="28" xfId="1" applyNumberFormat="1" applyFont="1" applyFill="1" applyBorder="1" applyAlignment="1">
      <alignment horizontal="right" vertical="center" wrapText="1"/>
    </xf>
    <xf numFmtId="0" fontId="90" fillId="0" borderId="27" xfId="3" applyFont="1" applyBorder="1" applyAlignment="1">
      <alignment horizontal="center" vertical="center" wrapText="1"/>
    </xf>
    <xf numFmtId="0" fontId="91" fillId="0" borderId="27" xfId="3" applyFont="1" applyBorder="1"/>
    <xf numFmtId="3" fontId="94" fillId="42" borderId="17" xfId="1" applyNumberFormat="1" applyFont="1" applyFill="1" applyBorder="1" applyAlignment="1">
      <alignment horizontal="right" vertical="center" wrapText="1"/>
    </xf>
    <xf numFmtId="0" fontId="38" fillId="0" borderId="0" xfId="4" applyFont="1" applyAlignment="1">
      <alignment horizontal="left" wrapText="1"/>
    </xf>
    <xf numFmtId="167" fontId="33" fillId="0" borderId="0" xfId="6" applyNumberFormat="1" applyFont="1" applyFill="1" applyBorder="1" applyAlignment="1">
      <alignment horizontal="center"/>
    </xf>
    <xf numFmtId="0" fontId="38" fillId="5" borderId="1" xfId="4" applyFont="1" applyFill="1" applyBorder="1" applyAlignment="1">
      <alignment horizontal="left" wrapText="1"/>
    </xf>
    <xf numFmtId="0" fontId="36" fillId="5" borderId="1" xfId="3" applyFont="1" applyFill="1" applyBorder="1" applyAlignment="1">
      <alignment horizontal="center" vertical="center" wrapText="1"/>
    </xf>
    <xf numFmtId="3" fontId="36" fillId="5" borderId="1" xfId="3" applyNumberFormat="1" applyFont="1" applyFill="1" applyBorder="1" applyAlignment="1">
      <alignment horizontal="center" vertical="center" wrapText="1"/>
    </xf>
    <xf numFmtId="0" fontId="36" fillId="42" borderId="1" xfId="3" applyFont="1" applyFill="1" applyBorder="1" applyAlignment="1">
      <alignment horizontal="center" vertical="center" wrapText="1"/>
    </xf>
    <xf numFmtId="3" fontId="36" fillId="0" borderId="1" xfId="3" applyNumberFormat="1" applyFont="1" applyBorder="1"/>
    <xf numFmtId="3" fontId="36" fillId="0" borderId="0" xfId="3" applyNumberFormat="1" applyFont="1"/>
    <xf numFmtId="3" fontId="33" fillId="2" borderId="1" xfId="3" applyNumberFormat="1" applyFill="1" applyBorder="1"/>
    <xf numFmtId="3" fontId="33" fillId="4" borderId="1" xfId="3" applyNumberFormat="1" applyFill="1" applyBorder="1"/>
    <xf numFmtId="14" fontId="86" fillId="45" borderId="0" xfId="2" applyNumberFormat="1" applyFont="1" applyFill="1" applyAlignment="1">
      <alignment horizontal="left" vertical="center"/>
    </xf>
    <xf numFmtId="0" fontId="49" fillId="5" borderId="0" xfId="3" applyFont="1" applyFill="1" applyAlignment="1">
      <alignment horizontal="center"/>
    </xf>
    <xf numFmtId="43" fontId="36" fillId="2" borderId="0" xfId="3" applyNumberFormat="1" applyFont="1" applyFill="1" applyAlignment="1">
      <alignment horizontal="center" vertical="center" wrapText="1"/>
    </xf>
    <xf numFmtId="167" fontId="33" fillId="2" borderId="0" xfId="6" applyNumberFormat="1" applyFont="1" applyFill="1" applyBorder="1" applyAlignment="1">
      <alignment horizontal="center"/>
    </xf>
    <xf numFmtId="167" fontId="36" fillId="4" borderId="0" xfId="6" applyNumberFormat="1" applyFont="1" applyFill="1" applyBorder="1" applyAlignment="1">
      <alignment horizontal="center"/>
    </xf>
    <xf numFmtId="0" fontId="82" fillId="0" borderId="0" xfId="0" applyFont="1" applyAlignment="1">
      <alignment vertical="center"/>
    </xf>
    <xf numFmtId="3" fontId="36" fillId="5" borderId="1" xfId="6" applyNumberFormat="1" applyFont="1" applyFill="1" applyBorder="1" applyAlignment="1">
      <alignment horizontal="right"/>
    </xf>
    <xf numFmtId="3" fontId="36" fillId="0" borderId="1" xfId="6" applyNumberFormat="1" applyFont="1" applyFill="1" applyBorder="1" applyAlignment="1">
      <alignment horizontal="right"/>
    </xf>
    <xf numFmtId="3" fontId="36" fillId="42" borderId="1" xfId="3" applyNumberFormat="1" applyFont="1" applyFill="1" applyBorder="1" applyAlignment="1">
      <alignment horizontal="right"/>
    </xf>
    <xf numFmtId="14" fontId="86" fillId="0" borderId="0" xfId="2" applyNumberFormat="1" applyFont="1" applyAlignment="1">
      <alignment horizontal="left" vertical="center"/>
    </xf>
    <xf numFmtId="3" fontId="33" fillId="0" borderId="1" xfId="3" applyNumberFormat="1" applyBorder="1" applyAlignment="1">
      <alignment horizontal="right" vertical="center"/>
    </xf>
    <xf numFmtId="0" fontId="33" fillId="0" borderId="1" xfId="3" applyBorder="1" applyAlignment="1">
      <alignment horizontal="right" vertical="center"/>
    </xf>
    <xf numFmtId="0" fontId="42" fillId="0" borderId="0" xfId="3" applyFont="1" applyAlignment="1">
      <alignment horizontal="right" vertical="center"/>
    </xf>
    <xf numFmtId="3" fontId="33" fillId="0" borderId="0" xfId="3" applyNumberFormat="1" applyAlignment="1">
      <alignment horizontal="right" vertical="center"/>
    </xf>
    <xf numFmtId="3" fontId="36" fillId="0" borderId="1" xfId="3" applyNumberFormat="1" applyFont="1" applyBorder="1" applyAlignment="1">
      <alignment horizontal="right" vertical="center"/>
    </xf>
    <xf numFmtId="167" fontId="33" fillId="2" borderId="1" xfId="6" quotePrefix="1" applyNumberFormat="1" applyFont="1" applyFill="1" applyBorder="1" applyAlignment="1">
      <alignment horizontal="center"/>
    </xf>
    <xf numFmtId="3" fontId="34" fillId="0" borderId="0" xfId="3" applyNumberFormat="1" applyFont="1" applyAlignment="1">
      <alignment vertical="center"/>
    </xf>
    <xf numFmtId="4" fontId="34" fillId="0" borderId="0" xfId="3" applyNumberFormat="1" applyFont="1" applyAlignment="1">
      <alignment vertical="center"/>
    </xf>
    <xf numFmtId="3" fontId="94" fillId="5" borderId="1" xfId="9" applyNumberFormat="1" applyFont="1" applyFill="1" applyBorder="1" applyAlignment="1">
      <alignment horizontal="right" vertical="center" wrapText="1"/>
    </xf>
    <xf numFmtId="3" fontId="94" fillId="4" borderId="1" xfId="9" applyNumberFormat="1" applyFont="1" applyFill="1" applyBorder="1" applyAlignment="1">
      <alignment horizontal="right" vertical="center" wrapText="1"/>
    </xf>
    <xf numFmtId="3" fontId="52" fillId="5" borderId="1" xfId="9" applyNumberFormat="1" applyFont="1" applyFill="1" applyBorder="1" applyAlignment="1">
      <alignment horizontal="right" vertical="center" wrapText="1"/>
    </xf>
    <xf numFmtId="3" fontId="52" fillId="4" borderId="1" xfId="9" applyNumberFormat="1" applyFont="1" applyFill="1" applyBorder="1" applyAlignment="1">
      <alignment horizontal="right" vertical="center" wrapText="1"/>
    </xf>
    <xf numFmtId="3" fontId="52" fillId="48" borderId="28" xfId="1" applyNumberFormat="1" applyFont="1" applyFill="1" applyBorder="1" applyAlignment="1">
      <alignment horizontal="right" vertical="center" wrapText="1"/>
    </xf>
    <xf numFmtId="171" fontId="86" fillId="45" borderId="0" xfId="3" applyNumberFormat="1" applyFont="1" applyFill="1" applyAlignment="1">
      <alignment horizontal="center" vertical="center"/>
    </xf>
    <xf numFmtId="3" fontId="41" fillId="7" borderId="34" xfId="1" applyNumberFormat="1" applyFont="1" applyFill="1" applyBorder="1" applyAlignment="1">
      <alignment horizontal="right" vertical="center" wrapText="1"/>
    </xf>
    <xf numFmtId="3" fontId="36" fillId="5" borderId="1" xfId="1" applyNumberFormat="1" applyFont="1" applyFill="1" applyBorder="1" applyAlignment="1">
      <alignment horizontal="right" vertical="center" wrapText="1"/>
    </xf>
    <xf numFmtId="3" fontId="36" fillId="0" borderId="0" xfId="3" applyNumberFormat="1" applyFont="1" applyAlignment="1">
      <alignment horizontal="center" vertical="center" wrapText="1"/>
    </xf>
    <xf numFmtId="4" fontId="33" fillId="0" borderId="0" xfId="1" applyNumberFormat="1" applyFont="1" applyFill="1" applyBorder="1" applyAlignment="1">
      <alignment vertical="center"/>
    </xf>
    <xf numFmtId="3" fontId="40" fillId="2" borderId="0" xfId="2" applyNumberFormat="1" applyFont="1" applyFill="1"/>
    <xf numFmtId="167" fontId="54" fillId="53" borderId="1" xfId="6" applyNumberFormat="1" applyFont="1" applyFill="1" applyBorder="1" applyAlignment="1">
      <alignment horizontal="center" vertical="center"/>
    </xf>
    <xf numFmtId="4" fontId="33" fillId="0" borderId="0" xfId="1" applyNumberFormat="1" applyFont="1" applyFill="1" applyBorder="1" applyAlignment="1">
      <alignment horizontal="right" vertical="center"/>
    </xf>
    <xf numFmtId="3" fontId="33" fillId="2" borderId="1" xfId="6" applyNumberFormat="1" applyFont="1" applyFill="1" applyBorder="1" applyAlignment="1">
      <alignment horizontal="right"/>
    </xf>
    <xf numFmtId="3" fontId="33" fillId="0" borderId="0" xfId="6" applyNumberFormat="1" applyFont="1" applyFill="1" applyBorder="1" applyAlignment="1">
      <alignment horizontal="right"/>
    </xf>
    <xf numFmtId="167" fontId="50" fillId="43" borderId="1" xfId="0" applyNumberFormat="1" applyFont="1" applyFill="1" applyBorder="1" applyAlignment="1">
      <alignment horizontal="center" vertical="center"/>
    </xf>
    <xf numFmtId="4" fontId="33" fillId="0" borderId="0" xfId="3" applyNumberFormat="1"/>
    <xf numFmtId="0" fontId="50" fillId="0" borderId="0" xfId="0" applyFont="1" applyAlignment="1">
      <alignment horizontal="left" vertical="center" wrapText="1"/>
    </xf>
    <xf numFmtId="3" fontId="36" fillId="2" borderId="1" xfId="3" applyNumberFormat="1" applyFont="1" applyFill="1" applyBorder="1"/>
    <xf numFmtId="0" fontId="36" fillId="0" borderId="9" xfId="3" quotePrefix="1" applyFont="1" applyBorder="1" applyAlignment="1">
      <alignment horizontal="center" vertical="center"/>
    </xf>
    <xf numFmtId="0" fontId="36" fillId="0" borderId="0" xfId="3" quotePrefix="1" applyFont="1" applyAlignment="1">
      <alignment horizontal="center" vertical="center" wrapText="1"/>
    </xf>
    <xf numFmtId="3" fontId="52" fillId="0" borderId="0" xfId="9" applyNumberFormat="1" applyFont="1" applyFill="1" applyBorder="1" applyAlignment="1">
      <alignment horizontal="right" vertical="center" wrapText="1"/>
    </xf>
    <xf numFmtId="3" fontId="94" fillId="0" borderId="0" xfId="9" applyNumberFormat="1" applyFont="1" applyFill="1" applyBorder="1" applyAlignment="1">
      <alignment horizontal="right" vertical="center" wrapText="1"/>
    </xf>
    <xf numFmtId="0" fontId="87" fillId="0" borderId="0" xfId="3" applyFont="1" applyAlignment="1">
      <alignment vertical="top"/>
    </xf>
    <xf numFmtId="3" fontId="33" fillId="4" borderId="1" xfId="3" applyNumberFormat="1" applyFill="1" applyBorder="1" applyAlignment="1">
      <alignment horizontal="right" vertical="center" wrapText="1"/>
    </xf>
    <xf numFmtId="3" fontId="33" fillId="4" borderId="1" xfId="9" applyNumberFormat="1" applyFont="1" applyFill="1" applyBorder="1" applyAlignment="1">
      <alignment horizontal="right" vertical="center" wrapText="1"/>
    </xf>
    <xf numFmtId="0" fontId="48" fillId="5" borderId="9" xfId="3" quotePrefix="1" applyFont="1" applyFill="1" applyBorder="1" applyAlignment="1">
      <alignment horizontal="center" vertical="center"/>
    </xf>
    <xf numFmtId="0" fontId="48" fillId="5" borderId="1" xfId="3" quotePrefix="1" applyFont="1" applyFill="1" applyBorder="1" applyAlignment="1">
      <alignment horizontal="center" vertical="center"/>
    </xf>
    <xf numFmtId="0" fontId="32" fillId="54" borderId="0" xfId="0" applyFont="1" applyFill="1"/>
    <xf numFmtId="0" fontId="0" fillId="54" borderId="0" xfId="0" applyFill="1"/>
    <xf numFmtId="3" fontId="33" fillId="0" borderId="0" xfId="3" applyNumberFormat="1" applyAlignment="1">
      <alignment vertical="center"/>
    </xf>
    <xf numFmtId="4" fontId="33" fillId="0" borderId="0" xfId="3" applyNumberFormat="1" applyAlignment="1">
      <alignment vertical="center"/>
    </xf>
    <xf numFmtId="0" fontId="33" fillId="0" borderId="0" xfId="3" applyAlignment="1">
      <alignment horizontal="left" vertical="center"/>
    </xf>
    <xf numFmtId="165" fontId="52" fillId="4" borderId="1" xfId="1" applyNumberFormat="1" applyFont="1" applyFill="1" applyBorder="1" applyAlignment="1">
      <alignment horizontal="center" vertical="center" wrapText="1"/>
    </xf>
    <xf numFmtId="3" fontId="52" fillId="2" borderId="1" xfId="1" applyNumberFormat="1" applyFont="1" applyFill="1" applyBorder="1" applyAlignment="1">
      <alignment horizontal="right" vertical="center" wrapText="1"/>
    </xf>
    <xf numFmtId="3" fontId="52" fillId="2" borderId="1" xfId="1" applyNumberFormat="1" applyFont="1" applyFill="1" applyBorder="1" applyAlignment="1">
      <alignment vertical="center"/>
    </xf>
    <xf numFmtId="3" fontId="51" fillId="2" borderId="1" xfId="1" applyNumberFormat="1" applyFont="1" applyFill="1" applyBorder="1" applyAlignment="1">
      <alignment horizontal="right" vertical="center" wrapText="1"/>
    </xf>
    <xf numFmtId="3" fontId="51" fillId="2" borderId="1" xfId="1" applyNumberFormat="1" applyFont="1" applyFill="1" applyBorder="1" applyAlignment="1">
      <alignment vertical="center"/>
    </xf>
    <xf numFmtId="3" fontId="51" fillId="0" borderId="0" xfId="1" applyNumberFormat="1" applyFont="1" applyFill="1" applyBorder="1" applyAlignment="1">
      <alignment horizontal="right" vertical="center" wrapText="1"/>
    </xf>
    <xf numFmtId="0" fontId="52" fillId="0" borderId="0" xfId="3" applyFont="1" applyAlignment="1">
      <alignment vertical="center"/>
    </xf>
    <xf numFmtId="3" fontId="36" fillId="2" borderId="1" xfId="3" applyNumberFormat="1" applyFont="1" applyFill="1" applyBorder="1" applyAlignment="1">
      <alignment horizontal="center" vertical="center" wrapText="1"/>
    </xf>
    <xf numFmtId="3" fontId="41" fillId="7" borderId="33" xfId="1" applyNumberFormat="1" applyFont="1" applyFill="1" applyBorder="1" applyAlignment="1">
      <alignment horizontal="right" vertical="center" wrapText="1"/>
    </xf>
    <xf numFmtId="3" fontId="36" fillId="0" borderId="29" xfId="3" applyNumberFormat="1" applyFont="1" applyBorder="1" applyAlignment="1">
      <alignment horizontal="center" vertical="center" wrapText="1"/>
    </xf>
    <xf numFmtId="3" fontId="95" fillId="0" borderId="0" xfId="3" applyNumberFormat="1" applyFont="1" applyAlignment="1">
      <alignment horizontal="center" vertical="center" wrapText="1"/>
    </xf>
    <xf numFmtId="4" fontId="95" fillId="0" borderId="0" xfId="3" applyNumberFormat="1" applyFont="1" applyAlignment="1">
      <alignment horizontal="center" vertical="center" wrapText="1"/>
    </xf>
    <xf numFmtId="0" fontId="95" fillId="0" borderId="0" xfId="3" applyFont="1" applyAlignment="1">
      <alignment horizontal="center" vertical="center" wrapText="1"/>
    </xf>
    <xf numFmtId="4" fontId="33" fillId="0" borderId="0" xfId="3" applyNumberFormat="1" applyAlignment="1">
      <alignment wrapText="1"/>
    </xf>
    <xf numFmtId="0" fontId="33" fillId="0" borderId="0" xfId="3" applyAlignment="1">
      <alignment wrapText="1"/>
    </xf>
    <xf numFmtId="0" fontId="95" fillId="0" borderId="0" xfId="3" applyFont="1" applyAlignment="1">
      <alignment wrapText="1"/>
    </xf>
    <xf numFmtId="0" fontId="96" fillId="0" borderId="0" xfId="3" applyFont="1" applyAlignment="1">
      <alignment wrapText="1"/>
    </xf>
    <xf numFmtId="0" fontId="33" fillId="0" borderId="0" xfId="3" applyAlignment="1">
      <alignment horizontal="center" vertical="center" wrapText="1"/>
    </xf>
    <xf numFmtId="0" fontId="33" fillId="0" borderId="0" xfId="3" applyAlignment="1">
      <alignment horizontal="right" vertical="center" wrapText="1"/>
    </xf>
    <xf numFmtId="0" fontId="90" fillId="0" borderId="0" xfId="3" applyFont="1"/>
    <xf numFmtId="3" fontId="3" fillId="0" borderId="0" xfId="59855" applyNumberFormat="1"/>
    <xf numFmtId="0" fontId="95" fillId="2" borderId="0" xfId="3" applyFont="1" applyFill="1" applyAlignment="1">
      <alignment horizontal="center" vertical="center"/>
    </xf>
    <xf numFmtId="3" fontId="52" fillId="42" borderId="17" xfId="1" applyNumberFormat="1" applyFont="1" applyFill="1" applyBorder="1" applyAlignment="1">
      <alignment horizontal="right" vertical="center" wrapText="1"/>
    </xf>
    <xf numFmtId="3" fontId="52" fillId="43" borderId="32" xfId="1" applyNumberFormat="1" applyFont="1" applyFill="1" applyBorder="1" applyAlignment="1">
      <alignment horizontal="right" vertical="center" wrapText="1"/>
    </xf>
    <xf numFmtId="37" fontId="56" fillId="7" borderId="34" xfId="1" applyNumberFormat="1" applyFont="1" applyFill="1" applyBorder="1" applyAlignment="1">
      <alignment horizontal="right" vertical="center" wrapText="1"/>
    </xf>
    <xf numFmtId="3" fontId="94" fillId="43" borderId="32" xfId="1" applyNumberFormat="1" applyFont="1" applyFill="1" applyBorder="1" applyAlignment="1">
      <alignment horizontal="right" vertical="center" wrapText="1"/>
    </xf>
    <xf numFmtId="171" fontId="86" fillId="45" borderId="0" xfId="3" applyNumberFormat="1" applyFont="1" applyFill="1" applyAlignment="1">
      <alignment horizontal="left"/>
    </xf>
    <xf numFmtId="3" fontId="49" fillId="0" borderId="0" xfId="9" applyNumberFormat="1" applyFont="1" applyFill="1" applyBorder="1" applyAlignment="1">
      <alignment horizontal="right" vertical="center" wrapText="1"/>
    </xf>
    <xf numFmtId="0" fontId="36" fillId="42" borderId="30" xfId="3" quotePrefix="1" applyFont="1" applyFill="1" applyBorder="1" applyAlignment="1">
      <alignment horizontal="center" vertical="center" wrapText="1"/>
    </xf>
    <xf numFmtId="3" fontId="41" fillId="42" borderId="30" xfId="9" applyNumberFormat="1" applyFont="1" applyFill="1" applyBorder="1" applyAlignment="1">
      <alignment horizontal="center" vertical="center" wrapText="1"/>
    </xf>
    <xf numFmtId="3" fontId="41" fillId="42" borderId="30" xfId="9" applyNumberFormat="1" applyFont="1" applyFill="1" applyBorder="1" applyAlignment="1">
      <alignment horizontal="right" vertical="center" wrapText="1"/>
    </xf>
    <xf numFmtId="3" fontId="52" fillId="5" borderId="30" xfId="9" applyNumberFormat="1" applyFont="1" applyFill="1" applyBorder="1" applyAlignment="1">
      <alignment horizontal="right" vertical="center" wrapText="1"/>
    </xf>
    <xf numFmtId="3" fontId="46" fillId="0" borderId="30" xfId="9" applyNumberFormat="1" applyFont="1" applyFill="1" applyBorder="1" applyAlignment="1">
      <alignment horizontal="right" vertical="center" wrapText="1"/>
    </xf>
    <xf numFmtId="3" fontId="38" fillId="42" borderId="1" xfId="9" applyNumberFormat="1" applyFont="1" applyFill="1" applyBorder="1" applyAlignment="1">
      <alignment horizontal="right" vertical="center" wrapText="1"/>
    </xf>
    <xf numFmtId="3" fontId="33" fillId="2" borderId="0" xfId="9" applyNumberFormat="1" applyFont="1" applyFill="1" applyBorder="1" applyAlignment="1">
      <alignment horizontal="right" vertical="center"/>
    </xf>
    <xf numFmtId="3" fontId="38" fillId="39" borderId="1" xfId="9" applyNumberFormat="1" applyFont="1" applyFill="1" applyBorder="1" applyAlignment="1">
      <alignment horizontal="right" vertical="center" wrapText="1"/>
    </xf>
    <xf numFmtId="3" fontId="33" fillId="0" borderId="0" xfId="9" applyNumberFormat="1" applyFont="1" applyFill="1" applyBorder="1" applyAlignment="1">
      <alignment horizontal="right" vertical="center"/>
    </xf>
    <xf numFmtId="0" fontId="36" fillId="43" borderId="1" xfId="3" quotePrefix="1" applyFont="1" applyFill="1" applyBorder="1" applyAlignment="1">
      <alignment horizontal="center" vertical="center" wrapText="1"/>
    </xf>
    <xf numFmtId="0" fontId="36" fillId="42" borderId="35" xfId="3" quotePrefix="1" applyFont="1" applyFill="1" applyBorder="1" applyAlignment="1">
      <alignment horizontal="center" vertical="center" wrapText="1"/>
    </xf>
    <xf numFmtId="3" fontId="41" fillId="42" borderId="16" xfId="9" applyNumberFormat="1" applyFont="1" applyFill="1" applyBorder="1" applyAlignment="1">
      <alignment horizontal="right" vertical="center" wrapText="1"/>
    </xf>
    <xf numFmtId="3" fontId="41" fillId="42" borderId="36" xfId="9" applyNumberFormat="1" applyFont="1" applyFill="1" applyBorder="1" applyAlignment="1">
      <alignment horizontal="right" vertical="center" wrapText="1"/>
    </xf>
    <xf numFmtId="3" fontId="41" fillId="39" borderId="16" xfId="9" applyNumberFormat="1" applyFont="1" applyFill="1" applyBorder="1" applyAlignment="1">
      <alignment horizontal="right" vertical="center" wrapText="1"/>
    </xf>
    <xf numFmtId="3" fontId="41" fillId="39" borderId="17" xfId="9" applyNumberFormat="1" applyFont="1" applyFill="1" applyBorder="1" applyAlignment="1">
      <alignment horizontal="right" vertical="center" wrapText="1"/>
    </xf>
    <xf numFmtId="3" fontId="41" fillId="42" borderId="35" xfId="9" applyNumberFormat="1" applyFont="1" applyFill="1" applyBorder="1" applyAlignment="1">
      <alignment horizontal="right" vertical="center" wrapText="1"/>
    </xf>
    <xf numFmtId="3" fontId="52" fillId="5" borderId="16" xfId="9" applyNumberFormat="1" applyFont="1" applyFill="1" applyBorder="1" applyAlignment="1">
      <alignment horizontal="right" vertical="center" wrapText="1"/>
    </xf>
    <xf numFmtId="3" fontId="52" fillId="5" borderId="36" xfId="9" applyNumberFormat="1" applyFont="1" applyFill="1" applyBorder="1" applyAlignment="1">
      <alignment horizontal="right" vertical="center" wrapText="1"/>
    </xf>
    <xf numFmtId="3" fontId="49" fillId="5" borderId="16" xfId="9" applyNumberFormat="1" applyFont="1" applyFill="1" applyBorder="1" applyAlignment="1">
      <alignment horizontal="right" vertical="center" wrapText="1"/>
    </xf>
    <xf numFmtId="3" fontId="49" fillId="5" borderId="36" xfId="9" applyNumberFormat="1" applyFont="1" applyFill="1" applyBorder="1" applyAlignment="1">
      <alignment horizontal="right" vertical="center" wrapText="1"/>
    </xf>
    <xf numFmtId="37" fontId="51" fillId="5" borderId="1" xfId="1" applyNumberFormat="1" applyFont="1" applyFill="1" applyBorder="1" applyAlignment="1">
      <alignment horizontal="right" vertical="center" wrapText="1"/>
    </xf>
    <xf numFmtId="3" fontId="51" fillId="5" borderId="1" xfId="1" applyNumberFormat="1" applyFont="1" applyFill="1" applyBorder="1" applyAlignment="1">
      <alignment horizontal="right" vertical="center" wrapText="1"/>
    </xf>
    <xf numFmtId="37" fontId="33" fillId="0" borderId="1" xfId="1" applyNumberFormat="1" applyFont="1" applyFill="1" applyBorder="1" applyAlignment="1">
      <alignment horizontal="center" vertical="center"/>
    </xf>
    <xf numFmtId="0" fontId="33" fillId="2" borderId="1" xfId="3" applyFill="1" applyBorder="1" applyAlignment="1">
      <alignment horizontal="left" vertical="center"/>
    </xf>
    <xf numFmtId="0" fontId="33" fillId="2" borderId="1" xfId="3" quotePrefix="1" applyFill="1" applyBorder="1" applyAlignment="1">
      <alignment horizontal="center" vertical="center" wrapText="1"/>
    </xf>
    <xf numFmtId="3" fontId="0" fillId="0" borderId="0" xfId="0" applyNumberFormat="1"/>
    <xf numFmtId="165" fontId="51" fillId="5" borderId="1" xfId="1" applyNumberFormat="1" applyFont="1" applyFill="1" applyBorder="1" applyAlignment="1">
      <alignment horizontal="right" vertical="center" wrapText="1"/>
    </xf>
    <xf numFmtId="3" fontId="55" fillId="0" borderId="0" xfId="3" applyNumberFormat="1" applyFont="1"/>
    <xf numFmtId="3" fontId="33" fillId="0" borderId="0" xfId="9" applyNumberFormat="1" applyFont="1" applyFill="1" applyBorder="1" applyAlignment="1">
      <alignment horizontal="right" vertical="center" wrapText="1"/>
    </xf>
    <xf numFmtId="14" fontId="86" fillId="0" borderId="0" xfId="3" applyNumberFormat="1" applyFont="1" applyAlignment="1">
      <alignment vertical="center"/>
    </xf>
    <xf numFmtId="3" fontId="36" fillId="2" borderId="0" xfId="3" applyNumberFormat="1" applyFont="1" applyFill="1" applyAlignment="1">
      <alignment vertical="center"/>
    </xf>
    <xf numFmtId="3" fontId="36" fillId="0" borderId="0" xfId="3" applyNumberFormat="1" applyFont="1" applyAlignment="1">
      <alignment horizontal="center" vertical="center"/>
    </xf>
    <xf numFmtId="0" fontId="33" fillId="0" borderId="0" xfId="3" applyAlignment="1">
      <alignment horizontal="right"/>
    </xf>
    <xf numFmtId="0" fontId="33" fillId="0" borderId="0" xfId="3" quotePrefix="1"/>
    <xf numFmtId="3" fontId="33" fillId="0" borderId="0" xfId="3" applyNumberFormat="1" applyAlignment="1">
      <alignment horizontal="center" vertical="center"/>
    </xf>
    <xf numFmtId="3" fontId="38" fillId="0" borderId="0" xfId="9" applyNumberFormat="1" applyFont="1" applyFill="1" applyBorder="1" applyAlignment="1">
      <alignment horizontal="right" vertical="center" wrapText="1"/>
    </xf>
    <xf numFmtId="0" fontId="38" fillId="0" borderId="0" xfId="9" applyNumberFormat="1" applyFont="1" applyFill="1" applyBorder="1" applyAlignment="1">
      <alignment horizontal="right" vertical="center" wrapText="1"/>
    </xf>
    <xf numFmtId="3" fontId="33" fillId="0" borderId="0" xfId="3" applyNumberFormat="1" applyAlignment="1">
      <alignment horizontal="right" vertical="center" wrapText="1"/>
    </xf>
    <xf numFmtId="0" fontId="38" fillId="45" borderId="10" xfId="4" applyFont="1" applyFill="1" applyBorder="1" applyAlignment="1">
      <alignment horizontal="left" wrapText="1"/>
    </xf>
    <xf numFmtId="0" fontId="38" fillId="45" borderId="1" xfId="4" applyFont="1" applyFill="1" applyBorder="1" applyAlignment="1">
      <alignment horizontal="left" wrapText="1"/>
    </xf>
    <xf numFmtId="3" fontId="33" fillId="0" borderId="0" xfId="3" quotePrefix="1" applyNumberFormat="1" applyAlignment="1">
      <alignment horizontal="center" vertical="center" wrapText="1"/>
    </xf>
    <xf numFmtId="4" fontId="33" fillId="0" borderId="0" xfId="3" applyNumberFormat="1" applyAlignment="1">
      <alignment horizontal="center" vertical="center" wrapText="1"/>
    </xf>
    <xf numFmtId="3" fontId="56" fillId="0" borderId="0" xfId="3" applyNumberFormat="1" applyFont="1" applyAlignment="1">
      <alignment horizontal="center" vertical="center" wrapText="1"/>
    </xf>
    <xf numFmtId="14" fontId="86" fillId="45" borderId="0" xfId="3" applyNumberFormat="1" applyFont="1" applyFill="1" applyAlignment="1">
      <alignment horizontal="left" vertical="center"/>
    </xf>
    <xf numFmtId="0" fontId="33" fillId="0" borderId="0" xfId="3" applyAlignment="1">
      <alignment vertical="top" wrapText="1"/>
    </xf>
    <xf numFmtId="3" fontId="33" fillId="0" borderId="0" xfId="3" applyNumberFormat="1" applyAlignment="1">
      <alignment vertical="top" wrapText="1"/>
    </xf>
    <xf numFmtId="0" fontId="95" fillId="2" borderId="0" xfId="3" applyFont="1" applyFill="1" applyAlignment="1">
      <alignment vertical="center"/>
    </xf>
    <xf numFmtId="14" fontId="86" fillId="45" borderId="0" xfId="3" applyNumberFormat="1" applyFont="1" applyFill="1" applyAlignment="1">
      <alignment horizontal="left" vertical="top"/>
    </xf>
    <xf numFmtId="165" fontId="51" fillId="42" borderId="1" xfId="1" applyNumberFormat="1" applyFont="1" applyFill="1" applyBorder="1" applyAlignment="1">
      <alignment horizontal="center" vertical="center" wrapText="1"/>
    </xf>
    <xf numFmtId="0" fontId="36" fillId="4" borderId="1" xfId="3" applyFont="1" applyFill="1" applyBorder="1" applyAlignment="1">
      <alignment horizontal="center" vertical="center" wrapText="1"/>
    </xf>
    <xf numFmtId="0" fontId="36" fillId="4" borderId="1" xfId="3" applyFont="1" applyFill="1" applyBorder="1" applyAlignment="1">
      <alignment horizontal="center" vertical="center"/>
    </xf>
    <xf numFmtId="0" fontId="33" fillId="2" borderId="5" xfId="3" applyFill="1" applyBorder="1" applyAlignment="1">
      <alignment horizontal="center" vertical="center" wrapText="1"/>
    </xf>
    <xf numFmtId="0" fontId="36" fillId="2" borderId="4" xfId="3" applyFont="1" applyFill="1" applyBorder="1" applyAlignment="1">
      <alignment horizontal="center" vertical="center" wrapText="1"/>
    </xf>
    <xf numFmtId="0" fontId="52" fillId="0" borderId="0" xfId="3" applyFont="1" applyAlignment="1">
      <alignment horizontal="center" wrapText="1"/>
    </xf>
    <xf numFmtId="0" fontId="52" fillId="0" borderId="3" xfId="3" applyFont="1" applyBorder="1" applyAlignment="1">
      <alignment horizontal="center" wrapText="1"/>
    </xf>
    <xf numFmtId="0" fontId="36" fillId="0" borderId="0" xfId="3" applyFont="1" applyAlignment="1">
      <alignment horizontal="center" wrapText="1"/>
    </xf>
    <xf numFmtId="0" fontId="36" fillId="0" borderId="3" xfId="3" applyFont="1" applyBorder="1" applyAlignment="1">
      <alignment horizontal="center" wrapText="1"/>
    </xf>
    <xf numFmtId="0" fontId="52" fillId="4" borderId="1" xfId="3" applyFont="1" applyFill="1" applyBorder="1" applyAlignment="1">
      <alignment horizontal="center" vertical="center" wrapText="1"/>
    </xf>
    <xf numFmtId="0" fontId="36" fillId="4" borderId="10" xfId="3" applyFont="1" applyFill="1" applyBorder="1" applyAlignment="1">
      <alignment horizontal="center" vertical="center" wrapText="1"/>
    </xf>
    <xf numFmtId="0" fontId="36" fillId="4" borderId="12" xfId="3" applyFont="1" applyFill="1" applyBorder="1" applyAlignment="1">
      <alignment horizontal="center" vertical="center" wrapText="1"/>
    </xf>
    <xf numFmtId="0" fontId="86" fillId="45" borderId="0" xfId="3" applyFont="1" applyFill="1" applyAlignment="1">
      <alignment horizontal="right"/>
    </xf>
    <xf numFmtId="0" fontId="36" fillId="3" borderId="6" xfId="3" applyFont="1" applyFill="1" applyBorder="1" applyAlignment="1">
      <alignment horizontal="center" vertical="center" wrapText="1"/>
    </xf>
    <xf numFmtId="0" fontId="36" fillId="3" borderId="7" xfId="3" applyFont="1" applyFill="1" applyBorder="1" applyAlignment="1">
      <alignment horizontal="center" vertical="center" wrapText="1"/>
    </xf>
    <xf numFmtId="0" fontId="36" fillId="3" borderId="5" xfId="3" applyFont="1" applyFill="1" applyBorder="1" applyAlignment="1">
      <alignment horizontal="center" vertical="center" wrapText="1"/>
    </xf>
    <xf numFmtId="0" fontId="36" fillId="3" borderId="4" xfId="3" applyFont="1" applyFill="1" applyBorder="1" applyAlignment="1">
      <alignment horizontal="center" vertical="center" wrapText="1"/>
    </xf>
    <xf numFmtId="164" fontId="33" fillId="2" borderId="5" xfId="3" applyNumberFormat="1" applyFill="1" applyBorder="1" applyAlignment="1">
      <alignment horizontal="center" vertical="center"/>
    </xf>
    <xf numFmtId="164" fontId="33" fillId="2" borderId="3" xfId="3" applyNumberFormat="1" applyFill="1" applyBorder="1" applyAlignment="1">
      <alignment horizontal="center" vertical="center"/>
    </xf>
    <xf numFmtId="0" fontId="36" fillId="4" borderId="5" xfId="3" applyFont="1" applyFill="1" applyBorder="1" applyAlignment="1">
      <alignment horizontal="center" vertical="center"/>
    </xf>
    <xf numFmtId="0" fontId="36" fillId="4" borderId="4" xfId="3" applyFont="1" applyFill="1" applyBorder="1" applyAlignment="1">
      <alignment horizontal="center" vertical="center"/>
    </xf>
    <xf numFmtId="3" fontId="41" fillId="0" borderId="0" xfId="9" applyNumberFormat="1" applyFont="1" applyFill="1" applyBorder="1" applyAlignment="1">
      <alignment horizontal="left" vertical="center" wrapText="1"/>
    </xf>
    <xf numFmtId="0" fontId="36" fillId="2" borderId="6" xfId="3" applyFont="1" applyFill="1" applyBorder="1" applyAlignment="1">
      <alignment horizontal="center" vertical="center"/>
    </xf>
    <xf numFmtId="0" fontId="36" fillId="2" borderId="2" xfId="3" applyFont="1" applyFill="1" applyBorder="1" applyAlignment="1">
      <alignment horizontal="center" vertical="center"/>
    </xf>
    <xf numFmtId="0" fontId="36" fillId="4" borderId="6" xfId="3" applyFont="1" applyFill="1" applyBorder="1" applyAlignment="1">
      <alignment horizontal="center" vertical="center"/>
    </xf>
    <xf numFmtId="0" fontId="36" fillId="4" borderId="7" xfId="3" applyFont="1" applyFill="1" applyBorder="1" applyAlignment="1">
      <alignment horizontal="center" vertical="center"/>
    </xf>
    <xf numFmtId="0" fontId="36" fillId="2" borderId="6" xfId="3" applyFont="1" applyFill="1" applyBorder="1" applyAlignment="1">
      <alignment horizontal="center" vertical="center" wrapText="1"/>
    </xf>
    <xf numFmtId="0" fontId="36" fillId="2" borderId="7" xfId="3" applyFont="1" applyFill="1" applyBorder="1" applyAlignment="1">
      <alignment horizontal="center" vertical="center" wrapText="1"/>
    </xf>
    <xf numFmtId="0" fontId="36" fillId="2" borderId="2" xfId="3" applyFont="1" applyFill="1" applyBorder="1" applyAlignment="1">
      <alignment horizontal="center" vertical="center" wrapText="1"/>
    </xf>
    <xf numFmtId="0" fontId="33" fillId="2" borderId="3" xfId="3" applyFill="1" applyBorder="1" applyAlignment="1">
      <alignment horizontal="center" vertical="center" wrapText="1"/>
    </xf>
    <xf numFmtId="0" fontId="36" fillId="4" borderId="6" xfId="3" applyFont="1" applyFill="1" applyBorder="1" applyAlignment="1">
      <alignment horizontal="center" vertical="center" wrapText="1"/>
    </xf>
    <xf numFmtId="0" fontId="36" fillId="4" borderId="7" xfId="3" applyFont="1" applyFill="1" applyBorder="1" applyAlignment="1">
      <alignment horizontal="center" vertical="center" wrapText="1"/>
    </xf>
    <xf numFmtId="0" fontId="36" fillId="4" borderId="5" xfId="3" applyFont="1" applyFill="1" applyBorder="1" applyAlignment="1">
      <alignment horizontal="center" vertical="center" wrapText="1"/>
    </xf>
    <xf numFmtId="0" fontId="36" fillId="4" borderId="4" xfId="3" applyFont="1" applyFill="1" applyBorder="1" applyAlignment="1">
      <alignment horizontal="center" vertical="center" wrapText="1"/>
    </xf>
    <xf numFmtId="164" fontId="33" fillId="2" borderId="13" xfId="3" applyNumberFormat="1" applyFill="1" applyBorder="1" applyAlignment="1">
      <alignment horizontal="center" vertical="center"/>
    </xf>
    <xf numFmtId="164" fontId="33" fillId="2" borderId="14" xfId="3" applyNumberFormat="1" applyFill="1" applyBorder="1" applyAlignment="1">
      <alignment horizontal="center" vertical="center"/>
    </xf>
    <xf numFmtId="0" fontId="86" fillId="45" borderId="0" xfId="3" applyFont="1" applyFill="1" applyAlignment="1">
      <alignment horizontal="right" vertical="center"/>
    </xf>
    <xf numFmtId="0" fontId="86" fillId="45" borderId="0" xfId="3" applyFont="1" applyFill="1" applyAlignment="1">
      <alignment horizontal="left" vertical="center"/>
    </xf>
    <xf numFmtId="0" fontId="90" fillId="0" borderId="0" xfId="3" applyFont="1" applyAlignment="1">
      <alignment horizontal="center" wrapText="1"/>
    </xf>
    <xf numFmtId="0" fontId="90" fillId="0" borderId="3" xfId="3" applyFont="1" applyBorder="1" applyAlignment="1">
      <alignment horizontal="center" wrapText="1"/>
    </xf>
    <xf numFmtId="0" fontId="36" fillId="4" borderId="13" xfId="3" applyFont="1" applyFill="1" applyBorder="1" applyAlignment="1">
      <alignment horizontal="center" vertical="center"/>
    </xf>
    <xf numFmtId="0" fontId="36" fillId="4" borderId="14" xfId="3" applyFont="1" applyFill="1" applyBorder="1" applyAlignment="1">
      <alignment horizontal="center" vertical="center"/>
    </xf>
    <xf numFmtId="0" fontId="36" fillId="4" borderId="8" xfId="3" applyFont="1" applyFill="1" applyBorder="1" applyAlignment="1">
      <alignment horizontal="center" vertical="center" wrapText="1"/>
    </xf>
    <xf numFmtId="0" fontId="36" fillId="2" borderId="6" xfId="3" applyFont="1" applyFill="1" applyBorder="1" applyAlignment="1">
      <alignment horizontal="center"/>
    </xf>
    <xf numFmtId="0" fontId="36" fillId="2" borderId="7" xfId="3" applyFont="1" applyFill="1" applyBorder="1" applyAlignment="1">
      <alignment horizontal="center"/>
    </xf>
    <xf numFmtId="0" fontId="36" fillId="4" borderId="6" xfId="3" applyFont="1" applyFill="1" applyBorder="1" applyAlignment="1">
      <alignment horizontal="center"/>
    </xf>
    <xf numFmtId="0" fontId="36" fillId="4" borderId="7" xfId="3" applyFont="1" applyFill="1" applyBorder="1" applyAlignment="1">
      <alignment horizontal="center"/>
    </xf>
    <xf numFmtId="0" fontId="36" fillId="4" borderId="13" xfId="3" applyFont="1" applyFill="1" applyBorder="1" applyAlignment="1">
      <alignment horizontal="center" vertical="center" wrapText="1"/>
    </xf>
    <xf numFmtId="0" fontId="36" fillId="4" borderId="14" xfId="3" applyFont="1" applyFill="1" applyBorder="1" applyAlignment="1">
      <alignment horizontal="center" vertical="center" wrapText="1"/>
    </xf>
    <xf numFmtId="0" fontId="87" fillId="45" borderId="0" xfId="3" applyFont="1" applyFill="1" applyAlignment="1">
      <alignment horizontal="right" vertical="top"/>
    </xf>
    <xf numFmtId="14" fontId="86" fillId="45" borderId="0" xfId="3" applyNumberFormat="1" applyFont="1" applyFill="1" applyAlignment="1">
      <alignment horizontal="left" vertical="top"/>
    </xf>
    <xf numFmtId="0" fontId="36" fillId="5" borderId="6" xfId="3" applyFont="1" applyFill="1" applyBorder="1" applyAlignment="1">
      <alignment horizontal="center" vertical="center" wrapText="1"/>
    </xf>
    <xf numFmtId="0" fontId="36" fillId="5" borderId="7" xfId="3" applyFont="1" applyFill="1" applyBorder="1" applyAlignment="1">
      <alignment horizontal="center" vertical="center" wrapText="1"/>
    </xf>
    <xf numFmtId="0" fontId="36" fillId="5" borderId="5" xfId="3" applyFont="1" applyFill="1" applyBorder="1" applyAlignment="1">
      <alignment horizontal="center" vertical="center" wrapText="1"/>
    </xf>
    <xf numFmtId="0" fontId="36" fillId="5" borderId="4" xfId="3" applyFont="1" applyFill="1" applyBorder="1" applyAlignment="1">
      <alignment horizontal="center" vertical="center" wrapText="1"/>
    </xf>
    <xf numFmtId="0" fontId="52" fillId="0" borderId="0" xfId="3" applyFont="1" applyAlignment="1">
      <alignment horizontal="center" vertical="center" wrapText="1"/>
    </xf>
    <xf numFmtId="0" fontId="52" fillId="0" borderId="3" xfId="3" applyFont="1" applyBorder="1" applyAlignment="1">
      <alignment horizontal="center" vertical="center" wrapText="1"/>
    </xf>
    <xf numFmtId="0" fontId="49" fillId="42" borderId="10" xfId="3" applyFont="1" applyFill="1" applyBorder="1" applyAlignment="1">
      <alignment horizontal="center"/>
    </xf>
    <xf numFmtId="0" fontId="49" fillId="42" borderId="11" xfId="3" applyFont="1" applyFill="1" applyBorder="1" applyAlignment="1">
      <alignment horizontal="center"/>
    </xf>
    <xf numFmtId="0" fontId="49" fillId="42" borderId="12" xfId="3" applyFont="1" applyFill="1" applyBorder="1" applyAlignment="1">
      <alignment horizontal="center"/>
    </xf>
    <xf numFmtId="0" fontId="80" fillId="0" borderId="3" xfId="3" applyFont="1" applyBorder="1" applyAlignment="1">
      <alignment horizontal="center" wrapText="1"/>
    </xf>
    <xf numFmtId="0" fontId="80" fillId="0" borderId="0" xfId="3" applyFont="1" applyAlignment="1">
      <alignment horizontal="center" wrapText="1"/>
    </xf>
    <xf numFmtId="0" fontId="49" fillId="5" borderId="10" xfId="3" applyFont="1" applyFill="1" applyBorder="1" applyAlignment="1">
      <alignment horizontal="center"/>
    </xf>
    <xf numFmtId="0" fontId="49" fillId="5" borderId="11" xfId="3" applyFont="1" applyFill="1" applyBorder="1" applyAlignment="1">
      <alignment horizontal="center"/>
    </xf>
    <xf numFmtId="0" fontId="49" fillId="5" borderId="12" xfId="3" applyFont="1" applyFill="1" applyBorder="1" applyAlignment="1">
      <alignment horizontal="center"/>
    </xf>
    <xf numFmtId="0" fontId="49" fillId="42" borderId="10" xfId="3" applyFont="1" applyFill="1" applyBorder="1" applyAlignment="1">
      <alignment horizontal="center" vertical="center"/>
    </xf>
    <xf numFmtId="0" fontId="49" fillId="42" borderId="11" xfId="3" applyFont="1" applyFill="1" applyBorder="1" applyAlignment="1">
      <alignment horizontal="center" vertical="center"/>
    </xf>
    <xf numFmtId="0" fontId="49" fillId="42" borderId="12" xfId="3" applyFont="1" applyFill="1" applyBorder="1" applyAlignment="1">
      <alignment horizontal="center" vertical="center"/>
    </xf>
    <xf numFmtId="0" fontId="49" fillId="5" borderId="10" xfId="3" applyFont="1" applyFill="1" applyBorder="1" applyAlignment="1">
      <alignment horizontal="center" vertical="center"/>
    </xf>
    <xf numFmtId="0" fontId="49" fillId="5" borderId="11" xfId="3" applyFont="1" applyFill="1" applyBorder="1" applyAlignment="1">
      <alignment horizontal="center" vertical="center"/>
    </xf>
    <xf numFmtId="0" fontId="49" fillId="5" borderId="12" xfId="3" applyFont="1" applyFill="1" applyBorder="1" applyAlignment="1">
      <alignment horizontal="center" vertical="center"/>
    </xf>
    <xf numFmtId="0" fontId="86" fillId="45" borderId="0" xfId="3" applyFont="1" applyFill="1" applyAlignment="1">
      <alignment vertical="top"/>
    </xf>
    <xf numFmtId="0" fontId="88" fillId="45" borderId="0" xfId="0" applyFont="1" applyFill="1" applyAlignment="1">
      <alignment horizontal="left" vertical="center"/>
    </xf>
    <xf numFmtId="0" fontId="49" fillId="5" borderId="1" xfId="3" applyFont="1" applyFill="1" applyBorder="1" applyAlignment="1">
      <alignment horizontal="center"/>
    </xf>
    <xf numFmtId="0" fontId="86" fillId="0" borderId="0" xfId="10" applyFont="1" applyAlignment="1">
      <alignment horizontal="right" vertical="center"/>
    </xf>
    <xf numFmtId="0" fontId="36" fillId="5" borderId="5" xfId="3" applyFont="1" applyFill="1" applyBorder="1" applyAlignment="1">
      <alignment horizontal="center" vertical="center"/>
    </xf>
    <xf numFmtId="0" fontId="36" fillId="5" borderId="4" xfId="3" applyFont="1" applyFill="1" applyBorder="1" applyAlignment="1">
      <alignment horizontal="center" vertical="center"/>
    </xf>
    <xf numFmtId="0" fontId="36" fillId="2" borderId="14" xfId="3" applyFont="1" applyFill="1" applyBorder="1" applyAlignment="1">
      <alignment horizontal="left"/>
    </xf>
    <xf numFmtId="0" fontId="36" fillId="2" borderId="4" xfId="3" applyFont="1" applyFill="1" applyBorder="1" applyAlignment="1">
      <alignment horizontal="left"/>
    </xf>
    <xf numFmtId="0" fontId="36" fillId="5" borderId="9" xfId="3" applyFont="1" applyFill="1" applyBorder="1" applyAlignment="1">
      <alignment horizontal="center" vertical="center" wrapText="1"/>
    </xf>
    <xf numFmtId="0" fontId="36" fillId="5" borderId="1" xfId="3" applyFont="1" applyFill="1" applyBorder="1" applyAlignment="1">
      <alignment horizontal="center" vertical="center" wrapText="1"/>
    </xf>
    <xf numFmtId="0" fontId="36" fillId="5" borderId="13" xfId="3" applyFont="1" applyFill="1" applyBorder="1" applyAlignment="1">
      <alignment horizontal="center"/>
    </xf>
    <xf numFmtId="0" fontId="36" fillId="5" borderId="14" xfId="3" applyFont="1" applyFill="1" applyBorder="1" applyAlignment="1">
      <alignment horizontal="center"/>
    </xf>
    <xf numFmtId="0" fontId="36" fillId="2" borderId="13" xfId="3" applyFont="1" applyFill="1" applyBorder="1" applyAlignment="1">
      <alignment horizontal="center" vertical="center"/>
    </xf>
    <xf numFmtId="0" fontId="36" fillId="2" borderId="14" xfId="3" applyFont="1" applyFill="1" applyBorder="1" applyAlignment="1">
      <alignment horizontal="center" vertical="center"/>
    </xf>
    <xf numFmtId="164" fontId="33" fillId="45" borderId="5" xfId="3" applyNumberFormat="1" applyFill="1" applyBorder="1" applyAlignment="1">
      <alignment horizontal="center" vertical="center"/>
    </xf>
    <xf numFmtId="164" fontId="33" fillId="45" borderId="4" xfId="3" applyNumberFormat="1" applyFill="1" applyBorder="1" applyAlignment="1">
      <alignment horizontal="center" vertical="center"/>
    </xf>
    <xf numFmtId="0" fontId="36" fillId="2" borderId="13" xfId="3" applyFont="1" applyFill="1" applyBorder="1" applyAlignment="1">
      <alignment horizontal="center"/>
    </xf>
    <xf numFmtId="0" fontId="36" fillId="2" borderId="14" xfId="3" applyFont="1" applyFill="1" applyBorder="1" applyAlignment="1">
      <alignment horizontal="center"/>
    </xf>
    <xf numFmtId="0" fontId="36" fillId="42" borderId="13" xfId="3" applyFont="1" applyFill="1" applyBorder="1" applyAlignment="1">
      <alignment horizontal="center" vertical="center" wrapText="1"/>
    </xf>
    <xf numFmtId="0" fontId="36" fillId="42" borderId="14" xfId="3" applyFont="1" applyFill="1" applyBorder="1" applyAlignment="1">
      <alignment horizontal="center" vertical="center" wrapText="1"/>
    </xf>
    <xf numFmtId="0" fontId="36" fillId="42" borderId="5" xfId="3" applyFont="1" applyFill="1" applyBorder="1" applyAlignment="1">
      <alignment horizontal="center" vertical="center" wrapText="1"/>
    </xf>
    <xf numFmtId="0" fontId="36" fillId="42" borderId="4" xfId="3" applyFont="1" applyFill="1" applyBorder="1" applyAlignment="1">
      <alignment horizontal="center" vertical="center" wrapText="1"/>
    </xf>
    <xf numFmtId="0" fontId="86" fillId="45" borderId="0" xfId="10" applyFont="1" applyFill="1" applyAlignment="1">
      <alignment horizontal="right" vertical="center"/>
    </xf>
    <xf numFmtId="0" fontId="84" fillId="0" borderId="1" xfId="0" applyFont="1" applyBorder="1" applyAlignment="1">
      <alignment vertical="center" wrapText="1"/>
    </xf>
    <xf numFmtId="0" fontId="84" fillId="7" borderId="1" xfId="0" applyFont="1" applyFill="1" applyBorder="1" applyAlignment="1">
      <alignment horizontal="left" vertical="center"/>
    </xf>
    <xf numFmtId="0" fontId="84" fillId="0" borderId="1" xfId="0" applyFont="1" applyBorder="1" applyAlignment="1">
      <alignment horizontal="left" vertical="center" wrapText="1"/>
    </xf>
    <xf numFmtId="0" fontId="86" fillId="45" borderId="0" xfId="2" applyFont="1" applyFill="1" applyAlignment="1">
      <alignment horizontal="left" vertical="top"/>
    </xf>
    <xf numFmtId="0" fontId="36" fillId="5" borderId="10" xfId="2" applyFont="1" applyFill="1" applyBorder="1" applyAlignment="1">
      <alignment horizontal="center" vertical="center"/>
    </xf>
    <xf numFmtId="0" fontId="36" fillId="5" borderId="11" xfId="2" applyFont="1" applyFill="1" applyBorder="1" applyAlignment="1">
      <alignment horizontal="center" vertical="center"/>
    </xf>
    <xf numFmtId="0" fontId="36" fillId="5" borderId="12" xfId="2" applyFont="1" applyFill="1" applyBorder="1" applyAlignment="1">
      <alignment horizontal="center" vertical="center"/>
    </xf>
    <xf numFmtId="0" fontId="34" fillId="2" borderId="0" xfId="2" applyFont="1" applyFill="1" applyAlignment="1">
      <alignment horizontal="left" vertical="center"/>
    </xf>
    <xf numFmtId="0" fontId="36" fillId="5" borderId="1" xfId="2" applyFont="1" applyFill="1" applyBorder="1" applyAlignment="1">
      <alignment horizontal="center" vertical="center"/>
    </xf>
    <xf numFmtId="0" fontId="49" fillId="3" borderId="10" xfId="2" applyFont="1" applyFill="1" applyBorder="1" applyAlignment="1">
      <alignment horizontal="center" vertical="center"/>
    </xf>
    <xf numFmtId="0" fontId="49" fillId="3" borderId="11" xfId="2" applyFont="1" applyFill="1" applyBorder="1" applyAlignment="1">
      <alignment horizontal="center" vertical="center"/>
    </xf>
    <xf numFmtId="0" fontId="49" fillId="3" borderId="12" xfId="2" applyFont="1" applyFill="1" applyBorder="1" applyAlignment="1">
      <alignment horizontal="center" vertical="center"/>
    </xf>
    <xf numFmtId="0" fontId="36" fillId="5" borderId="6" xfId="2" applyFont="1" applyFill="1" applyBorder="1" applyAlignment="1">
      <alignment horizontal="center" vertical="center"/>
    </xf>
    <xf numFmtId="0" fontId="36" fillId="5" borderId="2" xfId="2" applyFont="1" applyFill="1" applyBorder="1" applyAlignment="1">
      <alignment horizontal="center" vertical="center"/>
    </xf>
    <xf numFmtId="0" fontId="36" fillId="5" borderId="7" xfId="2" applyFont="1" applyFill="1" applyBorder="1" applyAlignment="1">
      <alignment horizontal="center" vertical="center"/>
    </xf>
    <xf numFmtId="0" fontId="49" fillId="3" borderId="1" xfId="2" applyFont="1" applyFill="1" applyBorder="1" applyAlignment="1">
      <alignment horizontal="center" vertical="center"/>
    </xf>
    <xf numFmtId="0" fontId="49" fillId="2" borderId="0" xfId="2" applyFont="1" applyFill="1" applyAlignment="1">
      <alignment horizontal="left" vertical="top" wrapText="1"/>
    </xf>
    <xf numFmtId="0" fontId="36" fillId="39" borderId="1" xfId="2" applyFont="1" applyFill="1" applyBorder="1" applyAlignment="1">
      <alignment horizontal="center" vertical="center"/>
    </xf>
    <xf numFmtId="0" fontId="49" fillId="43" borderId="1" xfId="2" applyFont="1" applyFill="1" applyBorder="1" applyAlignment="1">
      <alignment horizontal="center" vertical="center"/>
    </xf>
    <xf numFmtId="0" fontId="36" fillId="2" borderId="0" xfId="2" applyFont="1" applyFill="1" applyAlignment="1">
      <alignment horizontal="right"/>
    </xf>
    <xf numFmtId="0" fontId="86" fillId="45" borderId="0" xfId="2" applyFont="1" applyFill="1" applyAlignment="1">
      <alignment vertical="center"/>
    </xf>
    <xf numFmtId="0" fontId="86" fillId="45" borderId="0" xfId="2" applyFont="1" applyFill="1" applyAlignment="1">
      <alignment horizontal="left" vertical="center"/>
    </xf>
    <xf numFmtId="0" fontId="86" fillId="45" borderId="0" xfId="3" applyFont="1" applyFill="1" applyAlignment="1">
      <alignment horizontal="center" vertical="center"/>
    </xf>
    <xf numFmtId="0" fontId="40" fillId="2" borderId="0" xfId="3" applyFont="1" applyFill="1" applyAlignment="1">
      <alignment horizontal="left" vertical="top" wrapText="1"/>
    </xf>
    <xf numFmtId="0" fontId="36" fillId="43" borderId="10" xfId="3" applyFont="1" applyFill="1" applyBorder="1" applyAlignment="1">
      <alignment horizontal="center" vertical="center" wrapText="1"/>
    </xf>
    <xf numFmtId="0" fontId="36" fillId="43" borderId="12" xfId="3" applyFont="1" applyFill="1" applyBorder="1" applyAlignment="1">
      <alignment horizontal="center" vertical="center" wrapText="1"/>
    </xf>
    <xf numFmtId="0" fontId="50" fillId="0" borderId="0" xfId="0" applyFont="1" applyAlignment="1">
      <alignment vertical="center" wrapText="1"/>
    </xf>
    <xf numFmtId="0" fontId="97" fillId="0" borderId="0" xfId="3" applyFont="1" applyAlignment="1">
      <alignment horizontal="center"/>
    </xf>
    <xf numFmtId="4" fontId="97" fillId="0" borderId="0" xfId="3" applyNumberFormat="1" applyFont="1" applyAlignment="1">
      <alignment horizontal="center"/>
    </xf>
    <xf numFmtId="0" fontId="50" fillId="39" borderId="1" xfId="0" applyFont="1" applyFill="1" applyBorder="1" applyAlignment="1">
      <alignment horizontal="left" vertical="center" wrapText="1"/>
    </xf>
    <xf numFmtId="0" fontId="50" fillId="39" borderId="1" xfId="0" applyFont="1" applyFill="1" applyBorder="1" applyAlignment="1">
      <alignment horizontal="center" vertical="center"/>
    </xf>
    <xf numFmtId="0" fontId="50" fillId="39" borderId="1" xfId="0" applyFont="1" applyFill="1" applyBorder="1" applyAlignment="1">
      <alignment horizontal="center" vertical="center" wrapText="1"/>
    </xf>
    <xf numFmtId="3" fontId="80" fillId="0" borderId="0" xfId="3" applyNumberFormat="1" applyFont="1" applyAlignment="1">
      <alignment horizontal="center"/>
    </xf>
    <xf numFmtId="14" fontId="48" fillId="2" borderId="1" xfId="0" applyNumberFormat="1" applyFont="1" applyFill="1" applyBorder="1" applyAlignment="1">
      <alignment horizontal="center" vertical="center"/>
    </xf>
    <xf numFmtId="4" fontId="48" fillId="2" borderId="1" xfId="0" applyNumberFormat="1" applyFont="1" applyFill="1" applyBorder="1" applyAlignment="1">
      <alignment horizontal="center" vertical="center"/>
    </xf>
    <xf numFmtId="0" fontId="50" fillId="0" borderId="0" xfId="0" applyFont="1" applyFill="1" applyBorder="1" applyAlignment="1">
      <alignment vertical="center" wrapText="1"/>
    </xf>
    <xf numFmtId="4" fontId="48" fillId="0" borderId="0" xfId="0" applyNumberFormat="1" applyFont="1" applyFill="1" applyBorder="1" applyAlignment="1">
      <alignment horizontal="center" vertical="center"/>
    </xf>
    <xf numFmtId="0" fontId="33" fillId="0" borderId="0" xfId="3" applyFill="1" applyBorder="1"/>
    <xf numFmtId="0" fontId="98" fillId="0" borderId="0" xfId="0" applyFont="1" applyAlignment="1">
      <alignment vertical="center" wrapText="1"/>
    </xf>
    <xf numFmtId="0" fontId="98" fillId="0" borderId="3" xfId="0" applyFont="1" applyBorder="1" applyAlignment="1">
      <alignment horizontal="left" vertical="center" wrapText="1"/>
    </xf>
    <xf numFmtId="0" fontId="33" fillId="0" borderId="0" xfId="3" applyFill="1" applyAlignment="1">
      <alignment horizontal="center" vertical="center"/>
    </xf>
    <xf numFmtId="0" fontId="33" fillId="0" borderId="0" xfId="3" applyFill="1" applyAlignment="1">
      <alignment horizontal="left" vertical="center"/>
    </xf>
  </cellXfs>
  <cellStyles count="5991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304376</xdr:colOff>
      <xdr:row>37</xdr:row>
      <xdr:rowOff>54429</xdr:rowOff>
    </xdr:to>
    <xdr:pic>
      <xdr:nvPicPr>
        <xdr:cNvPr id="2" name="Picture 1">
          <a:extLst>
            <a:ext uri="{FF2B5EF4-FFF2-40B4-BE49-F238E27FC236}">
              <a16:creationId xmlns:a16="http://schemas.microsoft.com/office/drawing/2014/main" id="{E8EFA255-0416-4B6A-4E04-C80A57F40F73}"/>
            </a:ext>
          </a:extLst>
        </xdr:cNvPr>
        <xdr:cNvPicPr>
          <a:picLocks noChangeAspect="1"/>
        </xdr:cNvPicPr>
      </xdr:nvPicPr>
      <xdr:blipFill>
        <a:blip xmlns:r="http://schemas.openxmlformats.org/officeDocument/2006/relationships" r:embed="rId1"/>
        <a:stretch>
          <a:fillRect/>
        </a:stretch>
      </xdr:blipFill>
      <xdr:spPr>
        <a:xfrm>
          <a:off x="0" y="0"/>
          <a:ext cx="20159919" cy="6096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85"/>
  <sheetViews>
    <sheetView showGridLines="0" tabSelected="1" zoomScale="72" zoomScaleNormal="72"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3" style="1" bestFit="1" customWidth="1"/>
    <col min="20" max="20" width="13.54296875" style="1" customWidth="1"/>
    <col min="21" max="21" width="0.90625" style="1" customWidth="1"/>
    <col min="22" max="22" width="12.90625" style="1" customWidth="1"/>
    <col min="23" max="23" width="10.54296875" style="1" customWidth="1"/>
    <col min="24" max="24" width="0.90625" style="1" customWidth="1"/>
    <col min="25" max="25" width="11.36328125" style="1" customWidth="1"/>
    <col min="26" max="26" width="15" style="1" customWidth="1"/>
    <col min="27" max="27" width="1.08984375" style="1" customWidth="1"/>
    <col min="28" max="28" width="12.453125" style="252" customWidth="1"/>
    <col min="29" max="29" width="13.6328125" style="252" customWidth="1"/>
    <col min="30" max="30" width="1.08984375" style="1" customWidth="1"/>
    <col min="31" max="31" width="10.36328125" style="1"/>
    <col min="32" max="32" width="14.08984375" style="1" customWidth="1"/>
    <col min="33" max="33" width="20" style="1" bestFit="1" customWidth="1"/>
    <col min="34" max="35" width="10.36328125" style="1"/>
    <col min="36" max="36" width="5.90625" style="1" customWidth="1"/>
    <col min="37" max="16384" width="10.36328125" style="1"/>
  </cols>
  <sheetData>
    <row r="1" spans="1:35" ht="20" x14ac:dyDescent="0.4">
      <c r="A1" s="184"/>
      <c r="B1" s="299"/>
      <c r="C1" s="301"/>
      <c r="D1" s="301"/>
      <c r="E1" s="301"/>
      <c r="F1" s="301"/>
      <c r="G1" s="497" t="s">
        <v>322</v>
      </c>
      <c r="H1" s="497"/>
      <c r="I1" s="497"/>
      <c r="J1" s="497"/>
      <c r="K1" s="497"/>
      <c r="L1" s="497"/>
      <c r="M1" s="435">
        <v>45747</v>
      </c>
      <c r="N1" s="301" t="s">
        <v>292</v>
      </c>
      <c r="O1" s="300"/>
      <c r="P1" s="299"/>
      <c r="Q1" s="335"/>
      <c r="R1" s="190"/>
      <c r="S1" s="299"/>
      <c r="T1" s="335"/>
      <c r="U1" s="190"/>
      <c r="V1" s="191"/>
      <c r="W1" s="191"/>
      <c r="X1" s="119"/>
      <c r="Y1" s="374"/>
      <c r="Z1" s="375"/>
      <c r="AA1" s="120"/>
      <c r="AB1" s="277"/>
      <c r="AC1" s="277"/>
      <c r="AD1" s="120"/>
      <c r="AE1" s="120"/>
      <c r="AF1" s="120"/>
      <c r="AG1" s="120"/>
      <c r="AH1" s="120"/>
      <c r="AI1" s="120"/>
    </row>
    <row r="2" spans="1:35" ht="22.25" customHeight="1" x14ac:dyDescent="0.35">
      <c r="B2" s="303" t="s">
        <v>321</v>
      </c>
      <c r="C2" s="302"/>
      <c r="D2" s="302"/>
      <c r="E2" s="302"/>
      <c r="F2" s="302"/>
      <c r="G2" s="302"/>
      <c r="H2" s="302"/>
      <c r="I2" s="302"/>
      <c r="J2" s="302"/>
      <c r="K2" s="302"/>
      <c r="L2" s="302"/>
      <c r="M2" s="302"/>
      <c r="N2" s="302"/>
      <c r="O2" s="302"/>
      <c r="P2" s="302"/>
      <c r="Q2" s="302"/>
      <c r="R2" s="302"/>
      <c r="S2" s="302"/>
      <c r="T2" s="302"/>
      <c r="U2" s="302"/>
      <c r="V2" s="302"/>
      <c r="W2" s="299"/>
      <c r="Y2" s="281"/>
      <c r="Z2" s="281"/>
      <c r="AA2" s="281"/>
      <c r="AB2" s="490" t="s">
        <v>395</v>
      </c>
      <c r="AC2" s="490"/>
      <c r="AE2" s="492" t="s">
        <v>396</v>
      </c>
      <c r="AF2" s="492"/>
    </row>
    <row r="3" spans="1:35" ht="18" x14ac:dyDescent="0.35">
      <c r="B3" s="298"/>
      <c r="Y3" s="281"/>
      <c r="Z3" s="281"/>
      <c r="AA3" s="281"/>
      <c r="AB3" s="490"/>
      <c r="AC3" s="490"/>
      <c r="AE3" s="492"/>
      <c r="AF3" s="492"/>
    </row>
    <row r="4" spans="1:35" s="48" customFormat="1" ht="14.4" customHeight="1" x14ac:dyDescent="0.25">
      <c r="A4" s="316"/>
      <c r="B4" s="467"/>
      <c r="C4" s="6"/>
      <c r="D4" s="487" t="s">
        <v>72</v>
      </c>
      <c r="E4" s="487"/>
      <c r="F4" s="6"/>
      <c r="G4" s="507" t="s">
        <v>9</v>
      </c>
      <c r="H4" s="508"/>
      <c r="I4" s="511" t="s">
        <v>9</v>
      </c>
      <c r="J4" s="512"/>
      <c r="K4" s="513" t="s">
        <v>9</v>
      </c>
      <c r="L4" s="512"/>
      <c r="M4" s="509" t="s">
        <v>9</v>
      </c>
      <c r="N4" s="510"/>
      <c r="O4" s="6"/>
      <c r="P4" s="486" t="s">
        <v>397</v>
      </c>
      <c r="Q4" s="486"/>
      <c r="R4" s="6"/>
      <c r="S4" s="487" t="s">
        <v>71</v>
      </c>
      <c r="T4" s="487"/>
      <c r="U4" s="6"/>
      <c r="V4" s="487" t="s">
        <v>298</v>
      </c>
      <c r="W4" s="487"/>
      <c r="X4" s="6"/>
      <c r="Y4" s="498" t="s">
        <v>394</v>
      </c>
      <c r="Z4" s="499"/>
      <c r="AA4" s="317"/>
      <c r="AB4" s="491"/>
      <c r="AC4" s="491"/>
      <c r="AE4" s="493"/>
      <c r="AF4" s="493"/>
    </row>
    <row r="5" spans="1:35" s="4" customFormat="1" ht="14.5" x14ac:dyDescent="0.25">
      <c r="A5" s="85"/>
      <c r="B5" s="465"/>
      <c r="C5" s="6"/>
      <c r="D5" s="487"/>
      <c r="E5" s="487"/>
      <c r="F5" s="6"/>
      <c r="G5" s="502" t="s">
        <v>68</v>
      </c>
      <c r="H5" s="503"/>
      <c r="I5" s="488" t="s">
        <v>69</v>
      </c>
      <c r="J5" s="489"/>
      <c r="K5" s="514" t="s">
        <v>70</v>
      </c>
      <c r="L5" s="489"/>
      <c r="M5" s="504" t="s">
        <v>66</v>
      </c>
      <c r="N5" s="505"/>
      <c r="O5" s="6"/>
      <c r="P5" s="486"/>
      <c r="Q5" s="486"/>
      <c r="R5" s="6"/>
      <c r="S5" s="487"/>
      <c r="T5" s="487"/>
      <c r="U5" s="6"/>
      <c r="V5" s="487"/>
      <c r="W5" s="487"/>
      <c r="X5" s="6"/>
      <c r="Y5" s="500"/>
      <c r="Z5" s="501"/>
      <c r="AA5" s="282"/>
      <c r="AB5" s="494" t="s">
        <v>7</v>
      </c>
      <c r="AC5" s="494" t="s">
        <v>65</v>
      </c>
      <c r="AE5" s="486" t="s">
        <v>7</v>
      </c>
      <c r="AF5" s="486" t="s">
        <v>65</v>
      </c>
    </row>
    <row r="6" spans="1:35" s="3" customFormat="1" ht="29.4" customHeight="1" x14ac:dyDescent="0.25">
      <c r="A6" s="87">
        <v>40909</v>
      </c>
      <c r="B6" s="468"/>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494"/>
      <c r="AC6" s="494"/>
      <c r="AE6" s="486"/>
      <c r="AF6" s="486"/>
    </row>
    <row r="7" spans="1:35"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44"/>
      <c r="Y7" s="44"/>
      <c r="Z7" s="44"/>
      <c r="AA7" s="280"/>
      <c r="AB7" s="51"/>
      <c r="AC7" s="51"/>
      <c r="AE7" s="44"/>
      <c r="AF7" s="44"/>
    </row>
    <row r="8" spans="1:35" s="3" customFormat="1" ht="14.5" x14ac:dyDescent="0.25">
      <c r="A8" s="87"/>
      <c r="B8" s="319" t="s">
        <v>308</v>
      </c>
      <c r="C8" s="44"/>
      <c r="D8" s="44"/>
      <c r="E8" s="44"/>
      <c r="F8" s="44"/>
      <c r="G8" s="44"/>
      <c r="H8" s="44"/>
      <c r="I8" s="44"/>
      <c r="J8" s="44"/>
      <c r="K8" s="44"/>
      <c r="L8" s="44"/>
      <c r="M8" s="44"/>
      <c r="N8" s="44"/>
      <c r="O8" s="44"/>
      <c r="P8" s="44"/>
      <c r="Q8" s="44"/>
      <c r="R8" s="44"/>
      <c r="S8" s="44"/>
      <c r="T8" s="44"/>
      <c r="U8" s="44"/>
      <c r="V8" s="44"/>
      <c r="W8" s="44"/>
      <c r="X8" s="44"/>
      <c r="Y8" s="44"/>
      <c r="Z8" s="44"/>
      <c r="AA8" s="280"/>
      <c r="AB8" s="51"/>
      <c r="AC8" s="51"/>
      <c r="AD8" s="107"/>
      <c r="AE8" s="44"/>
      <c r="AF8" s="44"/>
    </row>
    <row r="9" spans="1:35" s="3" customFormat="1" ht="14.5" x14ac:dyDescent="0.25">
      <c r="A9" s="87"/>
      <c r="B9" s="134">
        <v>2000</v>
      </c>
      <c r="C9" s="320"/>
      <c r="D9" s="310">
        <v>4</v>
      </c>
      <c r="E9" s="321">
        <v>11.85</v>
      </c>
      <c r="F9" s="320"/>
      <c r="G9" s="309">
        <v>2</v>
      </c>
      <c r="H9" s="309">
        <v>11.04</v>
      </c>
      <c r="I9" s="309">
        <v>0</v>
      </c>
      <c r="J9" s="309">
        <v>0</v>
      </c>
      <c r="K9" s="309">
        <v>0</v>
      </c>
      <c r="L9" s="309">
        <v>0</v>
      </c>
      <c r="M9" s="309">
        <f t="shared" ref="M9:M34" si="0">SUM(G9+I9+K9)</f>
        <v>2</v>
      </c>
      <c r="N9" s="309">
        <f t="shared" ref="N9:N34" si="1">SUM(H9+J9+L9)</f>
        <v>11.04</v>
      </c>
      <c r="O9" s="320"/>
      <c r="P9" s="168"/>
      <c r="Q9" s="168"/>
      <c r="R9" s="320"/>
      <c r="S9" s="310">
        <v>0</v>
      </c>
      <c r="T9" s="310">
        <v>0</v>
      </c>
      <c r="U9" s="320"/>
      <c r="V9" s="168"/>
      <c r="W9" s="168"/>
      <c r="X9" s="320"/>
      <c r="Y9" s="311">
        <f t="shared" ref="Y9:Y34" si="2">SUM(D9+M9+S9+V9)</f>
        <v>6</v>
      </c>
      <c r="Z9" s="311">
        <f t="shared" ref="Z9:Z34" si="3">SUM(E9+N9+T9+W9)</f>
        <v>22.89</v>
      </c>
      <c r="AA9" s="5"/>
      <c r="AB9" s="322">
        <v>6</v>
      </c>
      <c r="AC9" s="322">
        <v>22.89</v>
      </c>
      <c r="AE9" s="312">
        <f t="shared" ref="AE9:AE34" si="4">Y9-AB9</f>
        <v>0</v>
      </c>
      <c r="AF9" s="323">
        <f t="shared" ref="AF9:AF34" si="5">Z9-AC9</f>
        <v>0</v>
      </c>
    </row>
    <row r="10" spans="1:35" s="3" customFormat="1" ht="14.5" x14ac:dyDescent="0.25">
      <c r="A10" s="87"/>
      <c r="B10" s="304">
        <v>2001</v>
      </c>
      <c r="C10" s="320"/>
      <c r="D10" s="310">
        <v>2</v>
      </c>
      <c r="E10" s="321">
        <v>5.25</v>
      </c>
      <c r="F10" s="320"/>
      <c r="G10" s="309">
        <v>0</v>
      </c>
      <c r="H10" s="309">
        <v>0</v>
      </c>
      <c r="I10" s="309">
        <v>0</v>
      </c>
      <c r="J10" s="309">
        <v>0</v>
      </c>
      <c r="K10" s="309">
        <v>0</v>
      </c>
      <c r="L10" s="309">
        <v>0</v>
      </c>
      <c r="M10" s="309">
        <f t="shared" si="0"/>
        <v>0</v>
      </c>
      <c r="N10" s="309">
        <f t="shared" si="1"/>
        <v>0</v>
      </c>
      <c r="O10" s="320"/>
      <c r="P10" s="168"/>
      <c r="Q10" s="168"/>
      <c r="R10" s="320"/>
      <c r="S10" s="310">
        <v>0</v>
      </c>
      <c r="T10" s="310">
        <v>0</v>
      </c>
      <c r="U10" s="320"/>
      <c r="V10" s="168"/>
      <c r="W10" s="168"/>
      <c r="X10" s="320"/>
      <c r="Y10" s="311">
        <f t="shared" si="2"/>
        <v>2</v>
      </c>
      <c r="Z10" s="311">
        <f t="shared" si="3"/>
        <v>5.25</v>
      </c>
      <c r="AA10" s="5"/>
      <c r="AB10" s="322">
        <v>2</v>
      </c>
      <c r="AC10" s="322">
        <v>5.25</v>
      </c>
      <c r="AE10" s="312">
        <f t="shared" si="4"/>
        <v>0</v>
      </c>
      <c r="AF10" s="313">
        <f t="shared" si="5"/>
        <v>0</v>
      </c>
    </row>
    <row r="11" spans="1:35" s="3" customFormat="1" ht="14.5" x14ac:dyDescent="0.25">
      <c r="A11" s="87"/>
      <c r="B11" s="304">
        <v>2002</v>
      </c>
      <c r="C11" s="320"/>
      <c r="D11" s="310">
        <v>25</v>
      </c>
      <c r="E11" s="321">
        <v>72.819999999999993</v>
      </c>
      <c r="F11" s="320"/>
      <c r="G11" s="309">
        <v>9</v>
      </c>
      <c r="H11" s="309">
        <v>324</v>
      </c>
      <c r="I11" s="309">
        <v>1</v>
      </c>
      <c r="J11" s="309">
        <v>262.14</v>
      </c>
      <c r="K11" s="309">
        <v>0</v>
      </c>
      <c r="L11" s="309">
        <v>0</v>
      </c>
      <c r="M11" s="309">
        <f t="shared" si="0"/>
        <v>10</v>
      </c>
      <c r="N11" s="309">
        <f t="shared" si="1"/>
        <v>586.14</v>
      </c>
      <c r="O11" s="320"/>
      <c r="P11" s="168"/>
      <c r="Q11" s="168"/>
      <c r="R11" s="320"/>
      <c r="S11" s="310">
        <v>0</v>
      </c>
      <c r="T11" s="310">
        <v>0</v>
      </c>
      <c r="U11" s="320"/>
      <c r="V11" s="168"/>
      <c r="W11" s="168"/>
      <c r="X11" s="320"/>
      <c r="Y11" s="311">
        <f t="shared" si="2"/>
        <v>35</v>
      </c>
      <c r="Z11" s="311">
        <f t="shared" si="3"/>
        <v>658.96</v>
      </c>
      <c r="AA11" s="5"/>
      <c r="AB11" s="322">
        <v>35</v>
      </c>
      <c r="AC11" s="322">
        <v>658.96</v>
      </c>
      <c r="AE11" s="312">
        <f t="shared" si="4"/>
        <v>0</v>
      </c>
      <c r="AF11" s="313">
        <f t="shared" si="5"/>
        <v>0</v>
      </c>
    </row>
    <row r="12" spans="1:35" s="3" customFormat="1" ht="14.5" x14ac:dyDescent="0.25">
      <c r="A12" s="87"/>
      <c r="B12" s="324">
        <v>2003</v>
      </c>
      <c r="C12" s="325"/>
      <c r="D12" s="309">
        <v>65</v>
      </c>
      <c r="E12" s="326">
        <v>364.93200000000002</v>
      </c>
      <c r="F12" s="325"/>
      <c r="G12" s="309">
        <v>17</v>
      </c>
      <c r="H12" s="309">
        <v>281.89999999999998</v>
      </c>
      <c r="I12" s="309">
        <v>1</v>
      </c>
      <c r="J12" s="309">
        <v>479.8</v>
      </c>
      <c r="K12" s="309">
        <v>0</v>
      </c>
      <c r="L12" s="309">
        <v>0</v>
      </c>
      <c r="M12" s="309">
        <f t="shared" si="0"/>
        <v>18</v>
      </c>
      <c r="N12" s="309">
        <f t="shared" si="1"/>
        <v>761.7</v>
      </c>
      <c r="O12" s="320"/>
      <c r="P12" s="168"/>
      <c r="Q12" s="168"/>
      <c r="R12" s="320"/>
      <c r="S12" s="310">
        <v>0</v>
      </c>
      <c r="T12" s="310">
        <v>0</v>
      </c>
      <c r="U12" s="320"/>
      <c r="V12" s="168"/>
      <c r="W12" s="168"/>
      <c r="X12" s="320"/>
      <c r="Y12" s="311">
        <f t="shared" si="2"/>
        <v>83</v>
      </c>
      <c r="Z12" s="311">
        <f t="shared" si="3"/>
        <v>1126.6320000000001</v>
      </c>
      <c r="AA12" s="5"/>
      <c r="AB12" s="322">
        <v>83</v>
      </c>
      <c r="AC12" s="322">
        <v>1126.6320000000001</v>
      </c>
      <c r="AE12" s="312">
        <f t="shared" si="4"/>
        <v>0</v>
      </c>
      <c r="AF12" s="313">
        <f t="shared" si="5"/>
        <v>0</v>
      </c>
    </row>
    <row r="13" spans="1:35" s="3" customFormat="1" ht="14.5" x14ac:dyDescent="0.25">
      <c r="A13" s="87"/>
      <c r="B13" s="304">
        <v>2004</v>
      </c>
      <c r="C13" s="320"/>
      <c r="D13" s="310">
        <v>253</v>
      </c>
      <c r="E13" s="321">
        <v>1529.8979999999999</v>
      </c>
      <c r="F13" s="320"/>
      <c r="G13" s="309">
        <v>42</v>
      </c>
      <c r="H13" s="309">
        <v>382.00599999999997</v>
      </c>
      <c r="I13" s="309">
        <v>2</v>
      </c>
      <c r="J13" s="309">
        <v>623.38499999999999</v>
      </c>
      <c r="K13" s="309">
        <v>0</v>
      </c>
      <c r="L13" s="309">
        <v>0</v>
      </c>
      <c r="M13" s="309">
        <f t="shared" si="0"/>
        <v>44</v>
      </c>
      <c r="N13" s="309">
        <f t="shared" si="1"/>
        <v>1005.391</v>
      </c>
      <c r="O13" s="320"/>
      <c r="P13" s="168"/>
      <c r="Q13" s="168"/>
      <c r="R13" s="320"/>
      <c r="S13" s="310">
        <v>0</v>
      </c>
      <c r="T13" s="310">
        <v>0</v>
      </c>
      <c r="U13" s="320"/>
      <c r="V13" s="168"/>
      <c r="W13" s="168"/>
      <c r="X13" s="320"/>
      <c r="Y13" s="311">
        <f t="shared" si="2"/>
        <v>297</v>
      </c>
      <c r="Z13" s="311">
        <f t="shared" si="3"/>
        <v>2535.2889999999998</v>
      </c>
      <c r="AA13" s="5"/>
      <c r="AB13" s="322">
        <v>297</v>
      </c>
      <c r="AC13" s="322">
        <v>2535.2889999999998</v>
      </c>
      <c r="AE13" s="312">
        <f t="shared" si="4"/>
        <v>0</v>
      </c>
      <c r="AF13" s="313">
        <f t="shared" si="5"/>
        <v>0</v>
      </c>
    </row>
    <row r="14" spans="1:35" s="107" customFormat="1" ht="14.5" x14ac:dyDescent="0.25">
      <c r="A14" s="106"/>
      <c r="B14" s="324">
        <v>2005</v>
      </c>
      <c r="C14" s="325"/>
      <c r="D14" s="309">
        <v>626</v>
      </c>
      <c r="E14" s="326">
        <v>4631.8689999999997</v>
      </c>
      <c r="F14" s="325"/>
      <c r="G14" s="309">
        <v>78</v>
      </c>
      <c r="H14" s="309">
        <v>1029.883</v>
      </c>
      <c r="I14" s="309">
        <v>16</v>
      </c>
      <c r="J14" s="309">
        <v>3923.08</v>
      </c>
      <c r="K14" s="309">
        <v>0</v>
      </c>
      <c r="L14" s="309">
        <v>0</v>
      </c>
      <c r="M14" s="309">
        <f t="shared" si="0"/>
        <v>94</v>
      </c>
      <c r="N14" s="309">
        <f t="shared" si="1"/>
        <v>4952.9629999999997</v>
      </c>
      <c r="O14" s="325"/>
      <c r="P14" s="168"/>
      <c r="Q14" s="168"/>
      <c r="R14" s="325"/>
      <c r="S14" s="309">
        <v>0</v>
      </c>
      <c r="T14" s="309">
        <v>0</v>
      </c>
      <c r="U14" s="325"/>
      <c r="V14" s="168"/>
      <c r="W14" s="168"/>
      <c r="X14" s="325"/>
      <c r="Y14" s="311">
        <f t="shared" si="2"/>
        <v>720</v>
      </c>
      <c r="Z14" s="311">
        <f t="shared" si="3"/>
        <v>9584.8319999999985</v>
      </c>
      <c r="AA14" s="280"/>
      <c r="AB14" s="322">
        <v>720</v>
      </c>
      <c r="AC14" s="322">
        <v>9584.8319999999985</v>
      </c>
      <c r="AE14" s="327">
        <f t="shared" si="4"/>
        <v>0</v>
      </c>
      <c r="AF14" s="328">
        <f t="shared" si="5"/>
        <v>0</v>
      </c>
    </row>
    <row r="15" spans="1:35" s="3" customFormat="1" ht="14.5" x14ac:dyDescent="0.25">
      <c r="A15" s="87"/>
      <c r="B15" s="324">
        <v>2006</v>
      </c>
      <c r="C15" s="325"/>
      <c r="D15" s="309">
        <v>747</v>
      </c>
      <c r="E15" s="326">
        <v>5335.4709999999995</v>
      </c>
      <c r="F15" s="325"/>
      <c r="G15" s="309">
        <v>105</v>
      </c>
      <c r="H15" s="309">
        <v>1881.529</v>
      </c>
      <c r="I15" s="309">
        <v>36</v>
      </c>
      <c r="J15" s="309">
        <v>11097.32</v>
      </c>
      <c r="K15" s="309">
        <v>0</v>
      </c>
      <c r="L15" s="309">
        <v>0</v>
      </c>
      <c r="M15" s="309">
        <f t="shared" si="0"/>
        <v>141</v>
      </c>
      <c r="N15" s="309">
        <f t="shared" si="1"/>
        <v>12978.849</v>
      </c>
      <c r="O15" s="325"/>
      <c r="P15" s="168"/>
      <c r="Q15" s="168"/>
      <c r="R15" s="325"/>
      <c r="S15" s="309">
        <v>0</v>
      </c>
      <c r="T15" s="309">
        <v>0</v>
      </c>
      <c r="U15" s="325"/>
      <c r="V15" s="168"/>
      <c r="W15" s="168"/>
      <c r="X15" s="320"/>
      <c r="Y15" s="311">
        <f t="shared" si="2"/>
        <v>888</v>
      </c>
      <c r="Z15" s="311">
        <f t="shared" si="3"/>
        <v>18314.32</v>
      </c>
      <c r="AA15" s="5"/>
      <c r="AB15" s="322">
        <v>888</v>
      </c>
      <c r="AC15" s="322">
        <v>18314.32</v>
      </c>
      <c r="AE15" s="312">
        <f t="shared" si="4"/>
        <v>0</v>
      </c>
      <c r="AF15" s="313">
        <f t="shared" si="5"/>
        <v>0</v>
      </c>
    </row>
    <row r="16" spans="1:35" s="3" customFormat="1" ht="14.5" x14ac:dyDescent="0.25">
      <c r="A16" s="87"/>
      <c r="B16" s="304">
        <v>2007</v>
      </c>
      <c r="C16" s="320"/>
      <c r="D16" s="310">
        <v>527</v>
      </c>
      <c r="E16" s="321">
        <v>3821.7510000000002</v>
      </c>
      <c r="F16" s="320"/>
      <c r="G16" s="309">
        <v>95</v>
      </c>
      <c r="H16" s="309">
        <v>2123.4459999999999</v>
      </c>
      <c r="I16" s="309">
        <v>26</v>
      </c>
      <c r="J16" s="309">
        <v>8352.9079999999994</v>
      </c>
      <c r="K16" s="309">
        <v>0</v>
      </c>
      <c r="L16" s="309">
        <v>0</v>
      </c>
      <c r="M16" s="309">
        <f t="shared" si="0"/>
        <v>121</v>
      </c>
      <c r="N16" s="309">
        <f t="shared" si="1"/>
        <v>10476.353999999999</v>
      </c>
      <c r="O16" s="320"/>
      <c r="P16" s="168"/>
      <c r="Q16" s="168"/>
      <c r="R16" s="320"/>
      <c r="S16" s="310">
        <v>0</v>
      </c>
      <c r="T16" s="310">
        <v>0</v>
      </c>
      <c r="U16" s="320"/>
      <c r="V16" s="168"/>
      <c r="W16" s="168"/>
      <c r="X16" s="320"/>
      <c r="Y16" s="311">
        <f t="shared" si="2"/>
        <v>648</v>
      </c>
      <c r="Z16" s="311">
        <f t="shared" si="3"/>
        <v>14298.105</v>
      </c>
      <c r="AA16" s="5"/>
      <c r="AB16" s="322">
        <v>648</v>
      </c>
      <c r="AC16" s="322">
        <v>14298.105</v>
      </c>
      <c r="AE16" s="312">
        <f t="shared" si="4"/>
        <v>0</v>
      </c>
      <c r="AF16" s="313">
        <f t="shared" si="5"/>
        <v>0</v>
      </c>
    </row>
    <row r="17" spans="1:44" s="3" customFormat="1" ht="14.5" x14ac:dyDescent="0.25">
      <c r="A17" s="87"/>
      <c r="B17" s="304">
        <v>2008</v>
      </c>
      <c r="C17" s="320"/>
      <c r="D17" s="310">
        <v>656</v>
      </c>
      <c r="E17" s="321">
        <v>4962.3649999999998</v>
      </c>
      <c r="F17" s="320"/>
      <c r="G17" s="309">
        <v>170</v>
      </c>
      <c r="H17" s="309">
        <v>3874.1970000000001</v>
      </c>
      <c r="I17" s="309">
        <v>44</v>
      </c>
      <c r="J17" s="309">
        <v>13247.054</v>
      </c>
      <c r="K17" s="309">
        <v>4</v>
      </c>
      <c r="L17" s="309">
        <v>6134.26</v>
      </c>
      <c r="M17" s="309">
        <f t="shared" si="0"/>
        <v>218</v>
      </c>
      <c r="N17" s="309">
        <f t="shared" si="1"/>
        <v>23255.510999999999</v>
      </c>
      <c r="O17" s="320"/>
      <c r="P17" s="168"/>
      <c r="Q17" s="168"/>
      <c r="R17" s="320"/>
      <c r="S17" s="310">
        <v>0</v>
      </c>
      <c r="T17" s="310">
        <v>0</v>
      </c>
      <c r="U17" s="320"/>
      <c r="V17" s="168"/>
      <c r="W17" s="168"/>
      <c r="X17" s="320"/>
      <c r="Y17" s="311">
        <f t="shared" si="2"/>
        <v>874</v>
      </c>
      <c r="Z17" s="311">
        <f t="shared" si="3"/>
        <v>28217.875999999997</v>
      </c>
      <c r="AA17" s="5"/>
      <c r="AB17" s="322">
        <v>874</v>
      </c>
      <c r="AC17" s="322">
        <v>28217.875999999997</v>
      </c>
      <c r="AE17" s="312">
        <f t="shared" si="4"/>
        <v>0</v>
      </c>
      <c r="AF17" s="313">
        <f t="shared" si="5"/>
        <v>0</v>
      </c>
    </row>
    <row r="18" spans="1:44" s="107" customFormat="1" ht="14.5" x14ac:dyDescent="0.25">
      <c r="A18" s="106"/>
      <c r="B18" s="324">
        <v>2009</v>
      </c>
      <c r="C18" s="325"/>
      <c r="D18" s="309">
        <v>1060</v>
      </c>
      <c r="E18" s="326">
        <v>8037.2340000000004</v>
      </c>
      <c r="F18" s="325"/>
      <c r="G18" s="309">
        <v>242</v>
      </c>
      <c r="H18" s="309">
        <v>6797.9930000000004</v>
      </c>
      <c r="I18" s="309">
        <v>88</v>
      </c>
      <c r="J18" s="309">
        <v>24235.758000000002</v>
      </c>
      <c r="K18" s="309">
        <v>9</v>
      </c>
      <c r="L18" s="309">
        <v>15298.59</v>
      </c>
      <c r="M18" s="309">
        <f t="shared" si="0"/>
        <v>339</v>
      </c>
      <c r="N18" s="309">
        <f t="shared" si="1"/>
        <v>46332.341</v>
      </c>
      <c r="O18" s="325"/>
      <c r="P18" s="168"/>
      <c r="Q18" s="168"/>
      <c r="R18" s="325"/>
      <c r="S18" s="309">
        <v>5</v>
      </c>
      <c r="T18" s="309">
        <v>3370.56</v>
      </c>
      <c r="U18" s="325"/>
      <c r="V18" s="168"/>
      <c r="W18" s="168"/>
      <c r="X18" s="325"/>
      <c r="Y18" s="311">
        <f t="shared" si="2"/>
        <v>1404</v>
      </c>
      <c r="Z18" s="311">
        <f t="shared" si="3"/>
        <v>57740.134999999995</v>
      </c>
      <c r="AA18" s="280"/>
      <c r="AB18" s="322">
        <v>1404</v>
      </c>
      <c r="AC18" s="322">
        <v>57740.134999999995</v>
      </c>
      <c r="AE18" s="327">
        <f t="shared" si="4"/>
        <v>0</v>
      </c>
      <c r="AF18" s="328">
        <f t="shared" si="5"/>
        <v>0</v>
      </c>
    </row>
    <row r="19" spans="1:44" s="3" customFormat="1" ht="14.5" x14ac:dyDescent="0.25">
      <c r="A19" s="87"/>
      <c r="B19" s="304">
        <v>2010</v>
      </c>
      <c r="C19" s="320"/>
      <c r="D19" s="310">
        <v>2137</v>
      </c>
      <c r="E19" s="321">
        <v>16481.919000000002</v>
      </c>
      <c r="F19" s="320"/>
      <c r="G19" s="309">
        <v>380</v>
      </c>
      <c r="H19" s="309">
        <v>12768.402</v>
      </c>
      <c r="I19" s="309">
        <v>154</v>
      </c>
      <c r="J19" s="309">
        <v>45624.906999999999</v>
      </c>
      <c r="K19" s="309">
        <v>12</v>
      </c>
      <c r="L19" s="309">
        <v>20986.6</v>
      </c>
      <c r="M19" s="309">
        <f t="shared" si="0"/>
        <v>546</v>
      </c>
      <c r="N19" s="309">
        <f t="shared" si="1"/>
        <v>79379.909</v>
      </c>
      <c r="O19" s="320"/>
      <c r="P19" s="168"/>
      <c r="Q19" s="168"/>
      <c r="R19" s="320"/>
      <c r="S19" s="310">
        <v>19</v>
      </c>
      <c r="T19" s="310">
        <v>25187.34</v>
      </c>
      <c r="U19" s="320"/>
      <c r="V19" s="168"/>
      <c r="W19" s="168"/>
      <c r="X19" s="320"/>
      <c r="Y19" s="311">
        <f t="shared" si="2"/>
        <v>2702</v>
      </c>
      <c r="Z19" s="311">
        <f t="shared" si="3"/>
        <v>121049.16800000001</v>
      </c>
      <c r="AA19" s="5"/>
      <c r="AB19" s="322">
        <v>2702</v>
      </c>
      <c r="AC19" s="322">
        <v>121049.16800000001</v>
      </c>
      <c r="AE19" s="312">
        <f t="shared" si="4"/>
        <v>0</v>
      </c>
      <c r="AF19" s="313">
        <f t="shared" si="5"/>
        <v>0</v>
      </c>
    </row>
    <row r="20" spans="1:44" s="3" customFormat="1" ht="14.5" x14ac:dyDescent="0.25">
      <c r="A20" s="87"/>
      <c r="B20" s="324">
        <v>2011</v>
      </c>
      <c r="C20" s="325"/>
      <c r="D20" s="309">
        <v>5099</v>
      </c>
      <c r="E20" s="326">
        <v>40543.47</v>
      </c>
      <c r="F20" s="325"/>
      <c r="G20" s="309">
        <v>829</v>
      </c>
      <c r="H20" s="309">
        <v>26655.920999999998</v>
      </c>
      <c r="I20" s="309">
        <v>443</v>
      </c>
      <c r="J20" s="309">
        <v>135676.65</v>
      </c>
      <c r="K20" s="309">
        <v>50</v>
      </c>
      <c r="L20" s="309">
        <v>106495.59299999999</v>
      </c>
      <c r="M20" s="309">
        <f t="shared" si="0"/>
        <v>1322</v>
      </c>
      <c r="N20" s="309">
        <f t="shared" si="1"/>
        <v>268828.16399999999</v>
      </c>
      <c r="O20" s="325"/>
      <c r="P20" s="168"/>
      <c r="Q20" s="168"/>
      <c r="R20" s="325"/>
      <c r="S20" s="309">
        <v>51</v>
      </c>
      <c r="T20" s="309">
        <v>137618.951</v>
      </c>
      <c r="U20" s="325"/>
      <c r="V20" s="168"/>
      <c r="W20" s="168"/>
      <c r="X20" s="325"/>
      <c r="Y20" s="311">
        <f t="shared" si="2"/>
        <v>6472</v>
      </c>
      <c r="Z20" s="311">
        <f t="shared" si="3"/>
        <v>446990.58499999996</v>
      </c>
      <c r="AA20" s="280"/>
      <c r="AB20" s="322">
        <v>6472</v>
      </c>
      <c r="AC20" s="322">
        <v>446990.58499999996</v>
      </c>
      <c r="AD20" s="107"/>
      <c r="AE20" s="327">
        <f t="shared" si="4"/>
        <v>0</v>
      </c>
      <c r="AF20" s="328">
        <f t="shared" si="5"/>
        <v>0</v>
      </c>
    </row>
    <row r="21" spans="1:44" s="3" customFormat="1" ht="14.5" x14ac:dyDescent="0.25">
      <c r="A21" s="87">
        <v>41640</v>
      </c>
      <c r="B21" s="304">
        <v>2012</v>
      </c>
      <c r="C21" s="320"/>
      <c r="D21" s="310">
        <v>5290</v>
      </c>
      <c r="E21" s="321">
        <v>42090.540999999997</v>
      </c>
      <c r="F21" s="320"/>
      <c r="G21" s="309">
        <v>639</v>
      </c>
      <c r="H21" s="309">
        <v>22885.776999999998</v>
      </c>
      <c r="I21" s="309">
        <v>425</v>
      </c>
      <c r="J21" s="309">
        <v>123615.47199999999</v>
      </c>
      <c r="K21" s="309">
        <v>47</v>
      </c>
      <c r="L21" s="309">
        <v>87882.441000000006</v>
      </c>
      <c r="M21" s="309">
        <f t="shared" si="0"/>
        <v>1111</v>
      </c>
      <c r="N21" s="309">
        <f t="shared" si="1"/>
        <v>234383.69</v>
      </c>
      <c r="O21" s="320"/>
      <c r="P21" s="168"/>
      <c r="Q21" s="168"/>
      <c r="R21" s="320"/>
      <c r="S21" s="310">
        <v>23</v>
      </c>
      <c r="T21" s="310">
        <v>56793.803999999996</v>
      </c>
      <c r="U21" s="320"/>
      <c r="V21" s="168"/>
      <c r="W21" s="168"/>
      <c r="X21" s="320"/>
      <c r="Y21" s="311">
        <f t="shared" si="2"/>
        <v>6424</v>
      </c>
      <c r="Z21" s="311">
        <f t="shared" si="3"/>
        <v>333268.03500000003</v>
      </c>
      <c r="AA21" s="5"/>
      <c r="AB21" s="322">
        <v>6424</v>
      </c>
      <c r="AC21" s="322">
        <v>333268.03500000003</v>
      </c>
      <c r="AE21" s="312">
        <f t="shared" si="4"/>
        <v>0</v>
      </c>
      <c r="AF21" s="313">
        <f t="shared" si="5"/>
        <v>0</v>
      </c>
    </row>
    <row r="22" spans="1:44" s="5" customFormat="1" ht="14.5" x14ac:dyDescent="0.25">
      <c r="A22" s="86"/>
      <c r="B22" s="304">
        <v>2013</v>
      </c>
      <c r="C22" s="320"/>
      <c r="D22" s="310">
        <v>5950</v>
      </c>
      <c r="E22" s="321">
        <v>46572.065999999999</v>
      </c>
      <c r="F22" s="320"/>
      <c r="G22" s="309">
        <v>281</v>
      </c>
      <c r="H22" s="309">
        <v>11453.664000000001</v>
      </c>
      <c r="I22" s="309">
        <v>233</v>
      </c>
      <c r="J22" s="309">
        <v>74992.531000000003</v>
      </c>
      <c r="K22" s="309">
        <v>26</v>
      </c>
      <c r="L22" s="309">
        <v>64412.160000000003</v>
      </c>
      <c r="M22" s="309">
        <f t="shared" si="0"/>
        <v>540</v>
      </c>
      <c r="N22" s="309">
        <f t="shared" si="1"/>
        <v>150858.35500000001</v>
      </c>
      <c r="O22" s="320"/>
      <c r="P22" s="168"/>
      <c r="Q22" s="168"/>
      <c r="R22" s="320"/>
      <c r="S22" s="310">
        <v>18</v>
      </c>
      <c r="T22" s="310">
        <v>23162.1</v>
      </c>
      <c r="U22" s="320"/>
      <c r="V22" s="168"/>
      <c r="W22" s="168"/>
      <c r="X22" s="320"/>
      <c r="Y22" s="311">
        <f t="shared" si="2"/>
        <v>6508</v>
      </c>
      <c r="Z22" s="311">
        <f t="shared" si="3"/>
        <v>220592.52100000001</v>
      </c>
      <c r="AB22" s="322">
        <v>6508</v>
      </c>
      <c r="AC22" s="322">
        <v>220592.52100000001</v>
      </c>
      <c r="AE22" s="312">
        <f t="shared" si="4"/>
        <v>0</v>
      </c>
      <c r="AF22" s="313">
        <f t="shared" si="5"/>
        <v>0</v>
      </c>
    </row>
    <row r="23" spans="1:44" s="5" customFormat="1" ht="14.5" x14ac:dyDescent="0.25">
      <c r="A23" s="86"/>
      <c r="B23" s="304">
        <v>2014</v>
      </c>
      <c r="C23" s="320"/>
      <c r="D23" s="310">
        <v>6828</v>
      </c>
      <c r="E23" s="321">
        <v>54749.964</v>
      </c>
      <c r="F23" s="320"/>
      <c r="G23" s="309">
        <v>117</v>
      </c>
      <c r="H23" s="309">
        <v>4343.174</v>
      </c>
      <c r="I23" s="309">
        <v>104</v>
      </c>
      <c r="J23" s="309">
        <v>36123.718000000001</v>
      </c>
      <c r="K23" s="309">
        <v>10</v>
      </c>
      <c r="L23" s="309">
        <v>45163.02</v>
      </c>
      <c r="M23" s="309">
        <f t="shared" si="0"/>
        <v>231</v>
      </c>
      <c r="N23" s="309">
        <f t="shared" si="1"/>
        <v>85629.911999999997</v>
      </c>
      <c r="O23" s="320"/>
      <c r="P23" s="168"/>
      <c r="Q23" s="168"/>
      <c r="R23" s="320"/>
      <c r="S23" s="310">
        <v>8</v>
      </c>
      <c r="T23" s="310">
        <v>63370.64</v>
      </c>
      <c r="U23" s="320"/>
      <c r="V23" s="168"/>
      <c r="W23" s="168"/>
      <c r="X23" s="320"/>
      <c r="Y23" s="311">
        <f t="shared" si="2"/>
        <v>7067</v>
      </c>
      <c r="Z23" s="311">
        <f t="shared" si="3"/>
        <v>203750.516</v>
      </c>
      <c r="AB23" s="322">
        <v>7067</v>
      </c>
      <c r="AC23" s="322">
        <v>203750.516</v>
      </c>
      <c r="AE23" s="312">
        <f t="shared" si="4"/>
        <v>0</v>
      </c>
      <c r="AF23" s="313">
        <f t="shared" si="5"/>
        <v>0</v>
      </c>
    </row>
    <row r="24" spans="1:44" s="107" customFormat="1" ht="14.5" x14ac:dyDescent="0.25">
      <c r="A24" s="106">
        <v>42005</v>
      </c>
      <c r="B24" s="324">
        <v>2015</v>
      </c>
      <c r="C24" s="305"/>
      <c r="D24" s="306">
        <v>12887</v>
      </c>
      <c r="E24" s="307">
        <v>101923.3</v>
      </c>
      <c r="F24" s="305"/>
      <c r="G24" s="308">
        <v>110</v>
      </c>
      <c r="H24" s="307">
        <v>3689.21</v>
      </c>
      <c r="I24" s="308">
        <v>86</v>
      </c>
      <c r="J24" s="307">
        <v>27254.1</v>
      </c>
      <c r="K24" s="308">
        <v>7</v>
      </c>
      <c r="L24" s="307">
        <v>21629.63</v>
      </c>
      <c r="M24" s="309">
        <f t="shared" si="0"/>
        <v>203</v>
      </c>
      <c r="N24" s="309">
        <f t="shared" si="1"/>
        <v>52572.94</v>
      </c>
      <c r="O24" s="305"/>
      <c r="P24" s="168"/>
      <c r="Q24" s="168"/>
      <c r="R24" s="305"/>
      <c r="S24" s="308">
        <v>8</v>
      </c>
      <c r="T24" s="307">
        <v>41683.64</v>
      </c>
      <c r="U24" s="305"/>
      <c r="V24" s="168"/>
      <c r="W24" s="168"/>
      <c r="X24" s="305"/>
      <c r="Y24" s="311">
        <f t="shared" si="2"/>
        <v>13098</v>
      </c>
      <c r="Z24" s="311">
        <f t="shared" si="3"/>
        <v>196179.88</v>
      </c>
      <c r="AA24" s="280"/>
      <c r="AB24" s="322">
        <v>13098</v>
      </c>
      <c r="AC24" s="322">
        <v>196179.88</v>
      </c>
      <c r="AE24" s="327">
        <f t="shared" si="4"/>
        <v>0</v>
      </c>
      <c r="AF24" s="328">
        <f t="shared" si="5"/>
        <v>0</v>
      </c>
    </row>
    <row r="25" spans="1:44" s="3" customFormat="1" ht="14.5" x14ac:dyDescent="0.25">
      <c r="A25" s="87">
        <v>42370</v>
      </c>
      <c r="B25" s="324">
        <v>2016</v>
      </c>
      <c r="C25" s="305"/>
      <c r="D25" s="306">
        <v>21914</v>
      </c>
      <c r="E25" s="307">
        <v>180288.37</v>
      </c>
      <c r="F25" s="305"/>
      <c r="G25" s="308">
        <v>212</v>
      </c>
      <c r="H25" s="307">
        <v>6528.23</v>
      </c>
      <c r="I25" s="308">
        <v>123</v>
      </c>
      <c r="J25" s="307">
        <v>42752.5</v>
      </c>
      <c r="K25" s="308">
        <v>18</v>
      </c>
      <c r="L25" s="307">
        <v>42479.69</v>
      </c>
      <c r="M25" s="309">
        <f t="shared" si="0"/>
        <v>353</v>
      </c>
      <c r="N25" s="309">
        <f t="shared" si="1"/>
        <v>91760.42</v>
      </c>
      <c r="O25" s="305"/>
      <c r="P25" s="168"/>
      <c r="Q25" s="168"/>
      <c r="R25" s="305"/>
      <c r="S25" s="308">
        <v>22</v>
      </c>
      <c r="T25" s="307">
        <v>136223.31</v>
      </c>
      <c r="U25" s="305"/>
      <c r="V25" s="168"/>
      <c r="W25" s="168"/>
      <c r="X25" s="305"/>
      <c r="Y25" s="311">
        <f t="shared" si="2"/>
        <v>22289</v>
      </c>
      <c r="Z25" s="311">
        <f t="shared" si="3"/>
        <v>408272.1</v>
      </c>
      <c r="AA25" s="5"/>
      <c r="AB25" s="322">
        <v>22289</v>
      </c>
      <c r="AC25" s="322">
        <v>408272.1</v>
      </c>
      <c r="AE25" s="312">
        <f t="shared" si="4"/>
        <v>0</v>
      </c>
      <c r="AF25" s="313">
        <f t="shared" si="5"/>
        <v>0</v>
      </c>
    </row>
    <row r="26" spans="1:44" s="3" customFormat="1" ht="14.5" x14ac:dyDescent="0.25">
      <c r="A26" s="87">
        <v>42736</v>
      </c>
      <c r="B26" s="304">
        <v>2017</v>
      </c>
      <c r="C26" s="305"/>
      <c r="D26" s="306">
        <v>18560</v>
      </c>
      <c r="E26" s="307">
        <v>158934.23499999999</v>
      </c>
      <c r="F26" s="305"/>
      <c r="G26" s="308">
        <v>282</v>
      </c>
      <c r="H26" s="307">
        <v>9749.65</v>
      </c>
      <c r="I26" s="308">
        <v>174</v>
      </c>
      <c r="J26" s="307">
        <v>65123.59</v>
      </c>
      <c r="K26" s="308">
        <v>22</v>
      </c>
      <c r="L26" s="307">
        <v>57718.49</v>
      </c>
      <c r="M26" s="309">
        <f t="shared" si="0"/>
        <v>478</v>
      </c>
      <c r="N26" s="309">
        <f t="shared" si="1"/>
        <v>132591.72999999998</v>
      </c>
      <c r="O26" s="305"/>
      <c r="P26" s="168"/>
      <c r="Q26" s="168"/>
      <c r="R26" s="305"/>
      <c r="S26" s="308">
        <v>8</v>
      </c>
      <c r="T26" s="307">
        <v>60129.63</v>
      </c>
      <c r="U26" s="305"/>
      <c r="V26" s="168"/>
      <c r="W26" s="168"/>
      <c r="X26" s="305"/>
      <c r="Y26" s="311">
        <f t="shared" si="2"/>
        <v>19046</v>
      </c>
      <c r="Z26" s="311">
        <f t="shared" si="3"/>
        <v>351655.59499999997</v>
      </c>
      <c r="AA26" s="5"/>
      <c r="AB26" s="322">
        <v>19046</v>
      </c>
      <c r="AC26" s="322">
        <v>351655.59499999997</v>
      </c>
      <c r="AE26" s="312">
        <f t="shared" si="4"/>
        <v>0</v>
      </c>
      <c r="AF26" s="313">
        <f t="shared" si="5"/>
        <v>0</v>
      </c>
    </row>
    <row r="27" spans="1:44" s="3" customFormat="1" ht="14.5" x14ac:dyDescent="0.25">
      <c r="A27" s="87">
        <v>42736</v>
      </c>
      <c r="B27" s="304">
        <v>2018</v>
      </c>
      <c r="C27" s="305"/>
      <c r="D27" s="306">
        <v>17184</v>
      </c>
      <c r="E27" s="307">
        <v>149474.98000000001</v>
      </c>
      <c r="F27" s="305"/>
      <c r="G27" s="308">
        <v>329</v>
      </c>
      <c r="H27" s="307">
        <v>10830.27</v>
      </c>
      <c r="I27" s="308">
        <v>203</v>
      </c>
      <c r="J27" s="307">
        <v>70258.75</v>
      </c>
      <c r="K27" s="308">
        <v>26</v>
      </c>
      <c r="L27" s="307">
        <v>56308.67</v>
      </c>
      <c r="M27" s="309">
        <f t="shared" si="0"/>
        <v>558</v>
      </c>
      <c r="N27" s="309">
        <f t="shared" si="1"/>
        <v>137397.69</v>
      </c>
      <c r="O27" s="305"/>
      <c r="P27" s="168"/>
      <c r="Q27" s="168"/>
      <c r="R27" s="305"/>
      <c r="S27" s="308">
        <v>4</v>
      </c>
      <c r="T27" s="307">
        <v>43687.12</v>
      </c>
      <c r="U27" s="305"/>
      <c r="V27" s="168"/>
      <c r="W27" s="168"/>
      <c r="X27" s="305"/>
      <c r="Y27" s="311">
        <f t="shared" si="2"/>
        <v>17746</v>
      </c>
      <c r="Z27" s="311">
        <f t="shared" si="3"/>
        <v>330559.79000000004</v>
      </c>
      <c r="AA27" s="5"/>
      <c r="AB27" s="322">
        <v>17746</v>
      </c>
      <c r="AC27" s="322">
        <v>330559.79000000004</v>
      </c>
      <c r="AE27" s="312">
        <f t="shared" si="4"/>
        <v>0</v>
      </c>
      <c r="AF27" s="313">
        <f t="shared" si="5"/>
        <v>0</v>
      </c>
    </row>
    <row r="28" spans="1:44" s="3" customFormat="1" ht="14.5" x14ac:dyDescent="0.25">
      <c r="A28" s="87">
        <v>42736</v>
      </c>
      <c r="B28" s="324">
        <v>2019</v>
      </c>
      <c r="C28" s="305"/>
      <c r="D28" s="306">
        <v>15864</v>
      </c>
      <c r="E28" s="307">
        <v>144163.18</v>
      </c>
      <c r="F28" s="305"/>
      <c r="G28" s="308">
        <v>332</v>
      </c>
      <c r="H28" s="307">
        <v>11123.16</v>
      </c>
      <c r="I28" s="308">
        <v>212</v>
      </c>
      <c r="J28" s="307">
        <v>79444.31</v>
      </c>
      <c r="K28" s="308">
        <v>40</v>
      </c>
      <c r="L28" s="307">
        <v>137163.85</v>
      </c>
      <c r="M28" s="309">
        <f t="shared" si="0"/>
        <v>584</v>
      </c>
      <c r="N28" s="309">
        <f t="shared" si="1"/>
        <v>227731.32</v>
      </c>
      <c r="O28" s="305"/>
      <c r="P28" s="168"/>
      <c r="Q28" s="168"/>
      <c r="R28" s="305"/>
      <c r="S28" s="308">
        <v>7</v>
      </c>
      <c r="T28" s="307">
        <v>77950.13</v>
      </c>
      <c r="U28" s="305"/>
      <c r="V28" s="168"/>
      <c r="W28" s="168"/>
      <c r="X28" s="305"/>
      <c r="Y28" s="311">
        <f t="shared" si="2"/>
        <v>16455</v>
      </c>
      <c r="Z28" s="311">
        <f t="shared" si="3"/>
        <v>449844.63</v>
      </c>
      <c r="AA28" s="5"/>
      <c r="AB28" s="322">
        <v>16455</v>
      </c>
      <c r="AC28" s="322">
        <v>449844.63</v>
      </c>
      <c r="AE28" s="312">
        <f t="shared" si="4"/>
        <v>0</v>
      </c>
      <c r="AF28" s="313">
        <f t="shared" si="5"/>
        <v>0</v>
      </c>
    </row>
    <row r="29" spans="1:44" s="3" customFormat="1" ht="14.5" x14ac:dyDescent="0.25">
      <c r="A29" s="87">
        <v>42736</v>
      </c>
      <c r="B29" s="304">
        <v>2020</v>
      </c>
      <c r="C29" s="305"/>
      <c r="D29" s="306">
        <v>6482</v>
      </c>
      <c r="E29" s="307">
        <v>59364.28</v>
      </c>
      <c r="F29" s="305"/>
      <c r="G29" s="308">
        <v>126</v>
      </c>
      <c r="H29" s="307">
        <v>3950.07</v>
      </c>
      <c r="I29" s="308">
        <v>57</v>
      </c>
      <c r="J29" s="307">
        <v>17747.099999999999</v>
      </c>
      <c r="K29" s="308">
        <v>5</v>
      </c>
      <c r="L29" s="307">
        <v>13813.63</v>
      </c>
      <c r="M29" s="309">
        <f t="shared" si="0"/>
        <v>188</v>
      </c>
      <c r="N29" s="309">
        <f t="shared" si="1"/>
        <v>35510.799999999996</v>
      </c>
      <c r="O29" s="305"/>
      <c r="P29" s="168"/>
      <c r="Q29" s="168"/>
      <c r="R29" s="305"/>
      <c r="S29" s="308">
        <v>6</v>
      </c>
      <c r="T29" s="307">
        <v>45568.26</v>
      </c>
      <c r="U29" s="305"/>
      <c r="V29" s="168"/>
      <c r="W29" s="168"/>
      <c r="X29" s="305"/>
      <c r="Y29" s="311">
        <f t="shared" si="2"/>
        <v>6676</v>
      </c>
      <c r="Z29" s="311">
        <f t="shared" si="3"/>
        <v>140443.34</v>
      </c>
      <c r="AA29" s="5"/>
      <c r="AB29" s="322">
        <v>6676</v>
      </c>
      <c r="AC29" s="322">
        <v>140443.34</v>
      </c>
      <c r="AE29" s="312">
        <f t="shared" si="4"/>
        <v>0</v>
      </c>
      <c r="AF29" s="313">
        <f t="shared" si="5"/>
        <v>0</v>
      </c>
      <c r="AH29"/>
      <c r="AI29" s="107"/>
      <c r="AJ29" s="107"/>
      <c r="AK29" s="107"/>
      <c r="AL29" s="107"/>
      <c r="AM29" s="107"/>
      <c r="AN29" s="107"/>
      <c r="AO29" s="107"/>
      <c r="AP29" s="107"/>
      <c r="AQ29" s="107"/>
      <c r="AR29" s="107"/>
    </row>
    <row r="30" spans="1:44" s="3" customFormat="1" ht="14.5" x14ac:dyDescent="0.25">
      <c r="A30" s="87">
        <v>42736</v>
      </c>
      <c r="B30" s="304">
        <v>2021</v>
      </c>
      <c r="C30" s="305"/>
      <c r="D30" s="306">
        <v>15</v>
      </c>
      <c r="E30" s="307">
        <v>101.19</v>
      </c>
      <c r="F30" s="305"/>
      <c r="G30" s="308">
        <v>0</v>
      </c>
      <c r="H30" s="307">
        <v>0</v>
      </c>
      <c r="I30" s="308">
        <v>1</v>
      </c>
      <c r="J30" s="307">
        <v>192.76</v>
      </c>
      <c r="K30" s="308">
        <v>0</v>
      </c>
      <c r="L30" s="307">
        <v>0</v>
      </c>
      <c r="M30" s="309">
        <f t="shared" si="0"/>
        <v>1</v>
      </c>
      <c r="N30" s="309">
        <f t="shared" si="1"/>
        <v>192.76</v>
      </c>
      <c r="O30" s="305"/>
      <c r="P30" s="168"/>
      <c r="Q30" s="168"/>
      <c r="R30" s="305"/>
      <c r="S30" s="308">
        <v>0</v>
      </c>
      <c r="T30" s="307">
        <v>0</v>
      </c>
      <c r="U30" s="305"/>
      <c r="V30" s="168"/>
      <c r="W30" s="168"/>
      <c r="X30" s="305"/>
      <c r="Y30" s="311">
        <f t="shared" si="2"/>
        <v>16</v>
      </c>
      <c r="Z30" s="311">
        <f t="shared" si="3"/>
        <v>293.95</v>
      </c>
      <c r="AA30" s="5"/>
      <c r="AB30" s="286">
        <v>16</v>
      </c>
      <c r="AC30" s="286">
        <v>293.95</v>
      </c>
      <c r="AE30" s="312">
        <f t="shared" si="4"/>
        <v>0</v>
      </c>
      <c r="AF30" s="313">
        <f t="shared" si="5"/>
        <v>0</v>
      </c>
      <c r="AH30" s="408"/>
      <c r="AI30" s="107"/>
      <c r="AJ30" s="107"/>
      <c r="AK30" s="107"/>
      <c r="AL30" s="107"/>
      <c r="AM30" s="107"/>
      <c r="AN30" s="107"/>
      <c r="AO30" s="107"/>
      <c r="AP30" s="107"/>
      <c r="AQ30" s="107"/>
      <c r="AR30" s="107"/>
    </row>
    <row r="31" spans="1:44" s="3" customFormat="1" ht="14.5" x14ac:dyDescent="0.25">
      <c r="A31" s="87">
        <v>42736</v>
      </c>
      <c r="B31" s="304">
        <v>2022</v>
      </c>
      <c r="C31" s="305"/>
      <c r="D31" s="306">
        <v>1</v>
      </c>
      <c r="E31" s="307">
        <v>5.19</v>
      </c>
      <c r="F31" s="305"/>
      <c r="G31" s="308">
        <v>0</v>
      </c>
      <c r="H31" s="307">
        <v>0</v>
      </c>
      <c r="I31" s="308">
        <v>0</v>
      </c>
      <c r="J31" s="307">
        <v>0</v>
      </c>
      <c r="K31" s="308">
        <v>0</v>
      </c>
      <c r="L31" s="307">
        <v>0</v>
      </c>
      <c r="M31" s="309">
        <f t="shared" si="0"/>
        <v>0</v>
      </c>
      <c r="N31" s="309">
        <f t="shared" si="1"/>
        <v>0</v>
      </c>
      <c r="O31" s="305"/>
      <c r="P31" s="168"/>
      <c r="Q31" s="168"/>
      <c r="R31" s="305"/>
      <c r="S31" s="308">
        <v>0</v>
      </c>
      <c r="T31" s="307">
        <v>0</v>
      </c>
      <c r="U31" s="305"/>
      <c r="V31" s="168"/>
      <c r="W31" s="168"/>
      <c r="X31" s="305"/>
      <c r="Y31" s="311">
        <f t="shared" si="2"/>
        <v>1</v>
      </c>
      <c r="Z31" s="311">
        <f t="shared" si="3"/>
        <v>5.19</v>
      </c>
      <c r="AA31" s="5"/>
      <c r="AB31" s="286">
        <v>1</v>
      </c>
      <c r="AC31" s="286">
        <v>5.19</v>
      </c>
      <c r="AE31" s="312">
        <f t="shared" si="4"/>
        <v>0</v>
      </c>
      <c r="AF31" s="313">
        <f t="shared" si="5"/>
        <v>0</v>
      </c>
      <c r="AH31" s="107"/>
      <c r="AI31" s="107"/>
      <c r="AJ31" s="107"/>
      <c r="AK31" s="107"/>
      <c r="AL31" s="107"/>
      <c r="AM31" s="107"/>
      <c r="AN31" s="107"/>
      <c r="AO31" s="107"/>
      <c r="AP31" s="107"/>
      <c r="AQ31" s="107"/>
      <c r="AR31" s="107"/>
    </row>
    <row r="32" spans="1:44" s="3" customFormat="1" ht="14.5" x14ac:dyDescent="0.25">
      <c r="A32" s="87">
        <v>42736</v>
      </c>
      <c r="B32" s="304">
        <v>2023</v>
      </c>
      <c r="C32" s="305"/>
      <c r="D32" s="306">
        <v>0</v>
      </c>
      <c r="E32" s="307">
        <v>0</v>
      </c>
      <c r="F32" s="305"/>
      <c r="G32" s="308">
        <v>0</v>
      </c>
      <c r="H32" s="307">
        <v>0</v>
      </c>
      <c r="I32" s="308">
        <v>0</v>
      </c>
      <c r="J32" s="307">
        <v>0</v>
      </c>
      <c r="K32" s="308">
        <v>0</v>
      </c>
      <c r="L32" s="307">
        <v>0</v>
      </c>
      <c r="M32" s="309">
        <f t="shared" si="0"/>
        <v>0</v>
      </c>
      <c r="N32" s="309">
        <f t="shared" si="1"/>
        <v>0</v>
      </c>
      <c r="O32" s="305"/>
      <c r="P32" s="168"/>
      <c r="Q32" s="168"/>
      <c r="R32" s="305"/>
      <c r="S32" s="308">
        <v>0</v>
      </c>
      <c r="T32" s="307">
        <v>0</v>
      </c>
      <c r="U32" s="305"/>
      <c r="V32" s="168"/>
      <c r="W32" s="168"/>
      <c r="X32" s="305"/>
      <c r="Y32" s="311">
        <f t="shared" si="2"/>
        <v>0</v>
      </c>
      <c r="Z32" s="311">
        <f t="shared" si="3"/>
        <v>0</v>
      </c>
      <c r="AA32" s="5"/>
      <c r="AB32" s="286">
        <v>0</v>
      </c>
      <c r="AC32" s="286">
        <v>0</v>
      </c>
      <c r="AE32" s="312">
        <f t="shared" ref="AE32:AE33" si="6">Y32-AB32</f>
        <v>0</v>
      </c>
      <c r="AF32" s="313">
        <f t="shared" ref="AF32:AF33" si="7">Z32-AC32</f>
        <v>0</v>
      </c>
      <c r="AH32" s="107"/>
      <c r="AI32" s="107"/>
      <c r="AJ32" s="107"/>
      <c r="AK32" s="107"/>
      <c r="AL32" s="107"/>
      <c r="AM32" s="107"/>
      <c r="AN32" s="107"/>
      <c r="AO32" s="107"/>
      <c r="AP32" s="107"/>
      <c r="AQ32" s="107"/>
      <c r="AR32" s="107"/>
    </row>
    <row r="33" spans="1:44" s="3" customFormat="1" ht="14.5" x14ac:dyDescent="0.25">
      <c r="A33" s="87">
        <v>42736</v>
      </c>
      <c r="B33" s="304">
        <v>2024</v>
      </c>
      <c r="C33" s="305"/>
      <c r="D33" s="306">
        <v>0</v>
      </c>
      <c r="E33" s="307">
        <v>0</v>
      </c>
      <c r="F33" s="305"/>
      <c r="G33" s="308">
        <v>0</v>
      </c>
      <c r="H33" s="307">
        <v>0</v>
      </c>
      <c r="I33" s="308">
        <v>0</v>
      </c>
      <c r="J33" s="307">
        <v>0</v>
      </c>
      <c r="K33" s="308">
        <v>0</v>
      </c>
      <c r="L33" s="307">
        <v>0</v>
      </c>
      <c r="M33" s="309">
        <f t="shared" si="0"/>
        <v>0</v>
      </c>
      <c r="N33" s="309">
        <f t="shared" si="1"/>
        <v>0</v>
      </c>
      <c r="O33" s="305"/>
      <c r="P33" s="168"/>
      <c r="Q33" s="168"/>
      <c r="R33" s="305"/>
      <c r="S33" s="308">
        <v>0</v>
      </c>
      <c r="T33" s="307">
        <v>0</v>
      </c>
      <c r="U33" s="305"/>
      <c r="V33" s="168"/>
      <c r="W33" s="168"/>
      <c r="X33" s="305"/>
      <c r="Y33" s="311">
        <f t="shared" si="2"/>
        <v>0</v>
      </c>
      <c r="Z33" s="311">
        <f t="shared" si="3"/>
        <v>0</v>
      </c>
      <c r="AA33" s="5"/>
      <c r="AB33" s="286">
        <v>0</v>
      </c>
      <c r="AC33" s="286">
        <v>0</v>
      </c>
      <c r="AE33" s="312">
        <f t="shared" si="6"/>
        <v>0</v>
      </c>
      <c r="AF33" s="313">
        <f t="shared" si="7"/>
        <v>0</v>
      </c>
      <c r="AH33" s="107"/>
      <c r="AI33" s="107"/>
      <c r="AJ33" s="107"/>
      <c r="AK33" s="107"/>
      <c r="AL33" s="107"/>
      <c r="AM33" s="107"/>
      <c r="AN33" s="107"/>
      <c r="AO33" s="107"/>
      <c r="AP33" s="107"/>
      <c r="AQ33" s="107"/>
      <c r="AR33" s="107"/>
    </row>
    <row r="34" spans="1:44" s="3" customFormat="1" ht="14.5" x14ac:dyDescent="0.25">
      <c r="A34" s="87">
        <v>42736</v>
      </c>
      <c r="B34" s="304">
        <v>2025</v>
      </c>
      <c r="C34" s="305"/>
      <c r="D34" s="306">
        <v>0</v>
      </c>
      <c r="E34" s="307">
        <v>0</v>
      </c>
      <c r="F34" s="305"/>
      <c r="G34" s="308">
        <v>0</v>
      </c>
      <c r="H34" s="307">
        <v>0</v>
      </c>
      <c r="I34" s="308">
        <v>0</v>
      </c>
      <c r="J34" s="307">
        <v>0</v>
      </c>
      <c r="K34" s="308">
        <v>0</v>
      </c>
      <c r="L34" s="307">
        <v>0</v>
      </c>
      <c r="M34" s="309">
        <f t="shared" si="0"/>
        <v>0</v>
      </c>
      <c r="N34" s="309">
        <f t="shared" si="1"/>
        <v>0</v>
      </c>
      <c r="O34" s="305"/>
      <c r="P34" s="168"/>
      <c r="Q34" s="168"/>
      <c r="R34" s="305"/>
      <c r="S34" s="308">
        <v>0</v>
      </c>
      <c r="T34" s="307">
        <v>0</v>
      </c>
      <c r="U34" s="305"/>
      <c r="V34" s="168"/>
      <c r="W34" s="168"/>
      <c r="X34" s="305"/>
      <c r="Y34" s="311">
        <f t="shared" si="2"/>
        <v>0</v>
      </c>
      <c r="Z34" s="311">
        <f t="shared" si="3"/>
        <v>0</v>
      </c>
      <c r="AA34" s="5"/>
      <c r="AB34" s="286">
        <v>0</v>
      </c>
      <c r="AC34" s="286">
        <v>0</v>
      </c>
      <c r="AE34" s="312">
        <f t="shared" si="4"/>
        <v>0</v>
      </c>
      <c r="AF34" s="313">
        <f t="shared" si="5"/>
        <v>0</v>
      </c>
      <c r="AH34" s="107"/>
      <c r="AI34" s="107"/>
      <c r="AJ34" s="107"/>
      <c r="AK34" s="107"/>
      <c r="AL34" s="107"/>
      <c r="AM34" s="107"/>
      <c r="AN34" s="107"/>
      <c r="AO34" s="107"/>
      <c r="AP34" s="107"/>
      <c r="AQ34" s="107"/>
      <c r="AR34" s="107"/>
    </row>
    <row r="35" spans="1:44"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44"/>
      <c r="X35" s="44"/>
      <c r="Y35" s="44"/>
      <c r="Z35" s="384"/>
      <c r="AA35" s="280"/>
      <c r="AB35" s="51"/>
      <c r="AC35" s="51"/>
      <c r="AE35" s="44"/>
      <c r="AF35" s="44"/>
    </row>
    <row r="36" spans="1:44" s="200" customFormat="1" ht="14.5" x14ac:dyDescent="0.25">
      <c r="A36" s="314"/>
      <c r="B36" s="329" t="s">
        <v>309</v>
      </c>
      <c r="C36" s="199"/>
      <c r="D36" s="330">
        <f>SUM(D9:D34)</f>
        <v>122176</v>
      </c>
      <c r="E36" s="330">
        <f>SUM(E9:E34)</f>
        <v>1023466.1249999998</v>
      </c>
      <c r="F36" s="199"/>
      <c r="G36" s="331">
        <f t="shared" ref="G36:N36" si="8">SUM(G9:G34)</f>
        <v>4397</v>
      </c>
      <c r="H36" s="331">
        <f t="shared" si="8"/>
        <v>140683.522</v>
      </c>
      <c r="I36" s="331">
        <f t="shared" si="8"/>
        <v>2429</v>
      </c>
      <c r="J36" s="331">
        <f t="shared" si="8"/>
        <v>781027.83299999998</v>
      </c>
      <c r="K36" s="331">
        <f t="shared" si="8"/>
        <v>276</v>
      </c>
      <c r="L36" s="331">
        <f t="shared" si="8"/>
        <v>675486.62399999995</v>
      </c>
      <c r="M36" s="330">
        <f t="shared" si="8"/>
        <v>7102</v>
      </c>
      <c r="N36" s="330">
        <f t="shared" si="8"/>
        <v>1597197.9789999998</v>
      </c>
      <c r="O36" s="199"/>
      <c r="P36" s="332"/>
      <c r="Q36" s="332"/>
      <c r="R36" s="199"/>
      <c r="S36" s="330">
        <f>SUM(S9:S34)</f>
        <v>179</v>
      </c>
      <c r="T36" s="330">
        <f>SUM(T9:T34)</f>
        <v>714745.48499999999</v>
      </c>
      <c r="U36" s="199"/>
      <c r="V36" s="332"/>
      <c r="W36" s="332"/>
      <c r="X36" s="199"/>
      <c r="Y36" s="330">
        <f>SUM(Y9:Y34)</f>
        <v>129457</v>
      </c>
      <c r="Z36" s="330">
        <f>SUM(Z9:Z34)</f>
        <v>3335409.5890000002</v>
      </c>
      <c r="AA36" s="8"/>
      <c r="AB36" s="379">
        <f>SUM(AB9:AB34)</f>
        <v>129457</v>
      </c>
      <c r="AC36" s="379">
        <f>SUM(AC9:AC34)</f>
        <v>3335409.5890000002</v>
      </c>
      <c r="AE36" s="377">
        <f>SUM(AE9:AE34)</f>
        <v>0</v>
      </c>
      <c r="AF36" s="377">
        <f>SUM(AF9:AF34)</f>
        <v>0</v>
      </c>
      <c r="AH36" s="48"/>
      <c r="AI36" s="48"/>
      <c r="AJ36" s="48"/>
      <c r="AK36" s="48"/>
      <c r="AL36" s="48"/>
      <c r="AM36" s="48"/>
      <c r="AN36" s="48"/>
      <c r="AO36" s="48"/>
      <c r="AP36" s="48"/>
      <c r="AQ36" s="48"/>
      <c r="AR36" s="48"/>
    </row>
    <row r="37" spans="1:44" s="48" customFormat="1" ht="6.65" customHeight="1" x14ac:dyDescent="0.25">
      <c r="A37" s="316"/>
      <c r="B37" s="396"/>
      <c r="C37" s="199"/>
      <c r="D37" s="334"/>
      <c r="E37" s="334"/>
      <c r="F37" s="199"/>
      <c r="G37" s="334"/>
      <c r="H37" s="334"/>
      <c r="I37" s="334"/>
      <c r="J37" s="334"/>
      <c r="K37" s="334"/>
      <c r="L37" s="334"/>
      <c r="M37" s="334"/>
      <c r="N37" s="334"/>
      <c r="O37" s="199"/>
      <c r="P37" s="334"/>
      <c r="Q37" s="334"/>
      <c r="R37" s="199"/>
      <c r="S37" s="334"/>
      <c r="T37" s="334"/>
      <c r="U37" s="199"/>
      <c r="V37" s="334"/>
      <c r="W37" s="334"/>
      <c r="X37" s="199"/>
      <c r="Y37" s="334"/>
      <c r="Z37" s="334"/>
      <c r="AA37" s="317"/>
      <c r="AB37" s="397"/>
      <c r="AC37" s="397"/>
      <c r="AE37" s="398"/>
      <c r="AF37" s="398"/>
    </row>
    <row r="38" spans="1:44" s="48" customFormat="1" ht="14.5" x14ac:dyDescent="0.25">
      <c r="A38" s="316"/>
      <c r="B38" s="396"/>
      <c r="C38" s="199"/>
      <c r="D38" s="506" t="s">
        <v>351</v>
      </c>
      <c r="E38" s="506"/>
      <c r="F38" s="506"/>
      <c r="G38" s="506"/>
      <c r="H38" s="506"/>
      <c r="I38" s="506"/>
      <c r="J38" s="506"/>
      <c r="K38" s="506"/>
      <c r="L38" s="506"/>
      <c r="M38" s="506"/>
      <c r="N38" s="506"/>
      <c r="O38" s="506"/>
      <c r="P38" s="506"/>
      <c r="Q38" s="506"/>
      <c r="R38" s="506"/>
      <c r="S38" s="506"/>
      <c r="T38" s="506"/>
      <c r="U38" s="506"/>
      <c r="V38" s="506"/>
      <c r="W38" s="506"/>
      <c r="X38" s="199"/>
      <c r="Y38" s="334"/>
      <c r="Z38" s="334"/>
      <c r="AA38" s="317"/>
      <c r="AB38" s="397"/>
      <c r="AC38" s="397"/>
      <c r="AE38" s="398"/>
      <c r="AF38" s="398"/>
      <c r="AH38" s="406"/>
      <c r="AI38" s="407"/>
    </row>
    <row r="39" spans="1:44" s="48" customFormat="1" ht="14.5" x14ac:dyDescent="0.25">
      <c r="A39" s="316"/>
      <c r="B39" s="396"/>
      <c r="C39" s="199"/>
      <c r="D39" s="506" t="s">
        <v>352</v>
      </c>
      <c r="E39" s="506"/>
      <c r="F39" s="506"/>
      <c r="G39" s="506"/>
      <c r="H39" s="506"/>
      <c r="I39" s="506"/>
      <c r="J39" s="506"/>
      <c r="K39" s="506"/>
      <c r="L39" s="506"/>
      <c r="M39" s="506"/>
      <c r="N39" s="506"/>
      <c r="O39" s="506"/>
      <c r="P39" s="506"/>
      <c r="Q39" s="506"/>
      <c r="R39" s="506"/>
      <c r="S39" s="506"/>
      <c r="T39" s="506"/>
      <c r="U39" s="506"/>
      <c r="V39" s="506"/>
      <c r="W39" s="506"/>
      <c r="X39" s="199"/>
      <c r="Y39" s="334"/>
      <c r="Z39" s="334"/>
      <c r="AA39" s="317"/>
      <c r="AB39" s="397"/>
      <c r="AC39" s="397"/>
      <c r="AE39" s="398"/>
      <c r="AF39" s="398"/>
      <c r="AH39" s="406"/>
      <c r="AI39" s="407"/>
    </row>
    <row r="40" spans="1:44" s="3" customFormat="1" x14ac:dyDescent="0.25">
      <c r="A40" s="87"/>
      <c r="B40" s="333" t="s">
        <v>310</v>
      </c>
      <c r="C40" s="44"/>
      <c r="D40" s="44"/>
      <c r="E40" s="222"/>
      <c r="F40" s="44"/>
      <c r="G40" s="44"/>
      <c r="H40" s="44"/>
      <c r="I40" s="44"/>
      <c r="J40" s="44"/>
      <c r="K40" s="44"/>
      <c r="L40" s="44"/>
      <c r="M40" s="44"/>
      <c r="N40" s="44"/>
      <c r="O40" s="44"/>
      <c r="P40" s="44"/>
      <c r="Q40" s="44"/>
      <c r="R40" s="44"/>
      <c r="S40" s="44"/>
      <c r="T40" s="44"/>
      <c r="U40" s="44"/>
      <c r="V40" s="44"/>
      <c r="W40" s="44"/>
      <c r="X40" s="44"/>
      <c r="Y40" s="44"/>
      <c r="Z40" s="44"/>
      <c r="AA40" s="107"/>
      <c r="AB40" s="259"/>
      <c r="AC40" s="259"/>
      <c r="AD40" s="107"/>
      <c r="AE40" s="44"/>
      <c r="AF40" s="44"/>
    </row>
    <row r="41" spans="1:44" s="3" customFormat="1" ht="14.5" x14ac:dyDescent="0.25">
      <c r="A41" s="87"/>
      <c r="B41" s="134">
        <v>2015</v>
      </c>
      <c r="C41" s="320"/>
      <c r="D41" s="309">
        <v>0</v>
      </c>
      <c r="E41" s="309">
        <v>0</v>
      </c>
      <c r="F41" s="320">
        <v>0</v>
      </c>
      <c r="G41" s="310">
        <v>0</v>
      </c>
      <c r="H41" s="310">
        <v>0</v>
      </c>
      <c r="I41" s="310">
        <v>0</v>
      </c>
      <c r="J41" s="310">
        <v>0</v>
      </c>
      <c r="K41" s="310">
        <v>0</v>
      </c>
      <c r="L41" s="310">
        <v>0</v>
      </c>
      <c r="M41" s="309">
        <f t="shared" ref="M41:M51" si="9">SUM(G41+I41+K41)</f>
        <v>0</v>
      </c>
      <c r="N41" s="309">
        <f t="shared" ref="N41:N51" si="10">SUM(H41+J41+L41)</f>
        <v>0</v>
      </c>
      <c r="O41" s="320"/>
      <c r="P41" s="168"/>
      <c r="Q41" s="168"/>
      <c r="R41" s="320"/>
      <c r="S41" s="310">
        <v>0</v>
      </c>
      <c r="T41" s="310">
        <v>0</v>
      </c>
      <c r="U41" s="320"/>
      <c r="V41" s="310">
        <v>0</v>
      </c>
      <c r="W41" s="310">
        <v>0</v>
      </c>
      <c r="X41" s="320"/>
      <c r="Y41" s="283">
        <f t="shared" ref="Y41:Y51" si="11">SUM(D41+M41+S41+V41)</f>
        <v>0</v>
      </c>
      <c r="Z41" s="383">
        <f t="shared" ref="Z41:Z51" si="12">SUM(E41+N41+T41+W41)</f>
        <v>0</v>
      </c>
      <c r="AB41" s="457">
        <v>0</v>
      </c>
      <c r="AC41" s="458">
        <v>0</v>
      </c>
      <c r="AE41" s="312">
        <f t="shared" ref="AE41:AE51" si="13">Y41-AB41</f>
        <v>0</v>
      </c>
      <c r="AF41" s="323">
        <f t="shared" ref="AF41:AF51" si="14">Z41-AC41</f>
        <v>0</v>
      </c>
    </row>
    <row r="42" spans="1:44" s="3" customFormat="1" ht="14.5" x14ac:dyDescent="0.25">
      <c r="A42" s="87"/>
      <c r="B42" s="134">
        <v>2016</v>
      </c>
      <c r="C42" s="320"/>
      <c r="D42" s="309">
        <v>6</v>
      </c>
      <c r="E42" s="309">
        <v>45.16</v>
      </c>
      <c r="F42" s="320">
        <v>0</v>
      </c>
      <c r="G42" s="310">
        <v>0</v>
      </c>
      <c r="H42" s="310">
        <v>0</v>
      </c>
      <c r="I42" s="310">
        <v>0</v>
      </c>
      <c r="J42" s="310">
        <v>0</v>
      </c>
      <c r="K42" s="310">
        <v>0</v>
      </c>
      <c r="L42" s="310">
        <v>0</v>
      </c>
      <c r="M42" s="309">
        <f t="shared" si="9"/>
        <v>0</v>
      </c>
      <c r="N42" s="309">
        <f t="shared" si="10"/>
        <v>0</v>
      </c>
      <c r="O42" s="320"/>
      <c r="P42" s="168"/>
      <c r="Q42" s="168"/>
      <c r="R42" s="320"/>
      <c r="S42" s="310">
        <v>0</v>
      </c>
      <c r="T42" s="310">
        <v>0</v>
      </c>
      <c r="U42" s="320"/>
      <c r="V42" s="310">
        <v>0</v>
      </c>
      <c r="W42" s="310">
        <v>0</v>
      </c>
      <c r="X42" s="320"/>
      <c r="Y42" s="283">
        <f t="shared" si="11"/>
        <v>6</v>
      </c>
      <c r="Z42" s="383">
        <f t="shared" si="12"/>
        <v>45.16</v>
      </c>
      <c r="AB42" s="457">
        <v>6</v>
      </c>
      <c r="AC42" s="458">
        <v>45.16</v>
      </c>
      <c r="AE42" s="312">
        <f t="shared" si="13"/>
        <v>0</v>
      </c>
      <c r="AF42" s="323">
        <f t="shared" si="14"/>
        <v>0</v>
      </c>
    </row>
    <row r="43" spans="1:44" s="3" customFormat="1" ht="14.5" x14ac:dyDescent="0.25">
      <c r="A43" s="87"/>
      <c r="B43" s="134">
        <v>2017</v>
      </c>
      <c r="C43" s="320">
        <v>5</v>
      </c>
      <c r="D43" s="309">
        <v>5</v>
      </c>
      <c r="E43" s="309">
        <v>67.989999999999995</v>
      </c>
      <c r="F43" s="320">
        <v>0</v>
      </c>
      <c r="G43" s="310">
        <v>0</v>
      </c>
      <c r="H43" s="310">
        <v>0</v>
      </c>
      <c r="I43" s="310">
        <v>0</v>
      </c>
      <c r="J43" s="310">
        <v>0</v>
      </c>
      <c r="K43" s="310">
        <v>0</v>
      </c>
      <c r="L43" s="310">
        <v>0</v>
      </c>
      <c r="M43" s="309">
        <f t="shared" si="9"/>
        <v>0</v>
      </c>
      <c r="N43" s="309">
        <f t="shared" si="10"/>
        <v>0</v>
      </c>
      <c r="O43" s="320"/>
      <c r="P43" s="168"/>
      <c r="Q43" s="168"/>
      <c r="R43" s="320"/>
      <c r="S43" s="310">
        <v>0</v>
      </c>
      <c r="T43" s="310">
        <v>0</v>
      </c>
      <c r="U43" s="320"/>
      <c r="V43" s="310">
        <v>0</v>
      </c>
      <c r="W43" s="310">
        <v>0</v>
      </c>
      <c r="X43" s="320"/>
      <c r="Y43" s="283">
        <f t="shared" si="11"/>
        <v>5</v>
      </c>
      <c r="Z43" s="383">
        <f t="shared" si="12"/>
        <v>67.989999999999995</v>
      </c>
      <c r="AB43" s="457">
        <v>5</v>
      </c>
      <c r="AC43" s="458">
        <v>67.989999999999995</v>
      </c>
      <c r="AE43" s="312">
        <f t="shared" si="13"/>
        <v>0</v>
      </c>
      <c r="AF43" s="323">
        <f t="shared" si="14"/>
        <v>0</v>
      </c>
    </row>
    <row r="44" spans="1:44" s="3" customFormat="1" ht="14.5" x14ac:dyDescent="0.25">
      <c r="A44" s="87"/>
      <c r="B44" s="134">
        <v>2018</v>
      </c>
      <c r="C44" s="320"/>
      <c r="D44" s="309">
        <v>72</v>
      </c>
      <c r="E44" s="309">
        <v>919.84</v>
      </c>
      <c r="F44" s="320">
        <v>0</v>
      </c>
      <c r="G44" s="310">
        <v>0</v>
      </c>
      <c r="H44" s="310">
        <v>0</v>
      </c>
      <c r="I44" s="310">
        <v>0</v>
      </c>
      <c r="J44" s="310">
        <v>0</v>
      </c>
      <c r="K44" s="310">
        <v>0</v>
      </c>
      <c r="L44" s="310">
        <v>0</v>
      </c>
      <c r="M44" s="309">
        <f t="shared" si="9"/>
        <v>0</v>
      </c>
      <c r="N44" s="309">
        <f t="shared" si="10"/>
        <v>0</v>
      </c>
      <c r="O44" s="320"/>
      <c r="P44" s="168"/>
      <c r="Q44" s="168"/>
      <c r="R44" s="320"/>
      <c r="S44" s="310">
        <v>1</v>
      </c>
      <c r="T44" s="310">
        <v>232.56</v>
      </c>
      <c r="U44" s="320"/>
      <c r="V44" s="310">
        <v>0</v>
      </c>
      <c r="W44" s="310">
        <v>0</v>
      </c>
      <c r="X44" s="320"/>
      <c r="Y44" s="283">
        <f t="shared" si="11"/>
        <v>73</v>
      </c>
      <c r="Z44" s="383">
        <f t="shared" si="12"/>
        <v>1152.4000000000001</v>
      </c>
      <c r="AB44" s="457">
        <v>73</v>
      </c>
      <c r="AC44" s="458">
        <v>1152.4000000000001</v>
      </c>
      <c r="AE44" s="312">
        <f t="shared" si="13"/>
        <v>0</v>
      </c>
      <c r="AF44" s="323">
        <f t="shared" si="14"/>
        <v>0</v>
      </c>
    </row>
    <row r="45" spans="1:44" s="3" customFormat="1" ht="14.5" x14ac:dyDescent="0.25">
      <c r="A45" s="87"/>
      <c r="B45" s="134">
        <v>2019</v>
      </c>
      <c r="C45" s="320"/>
      <c r="D45" s="309">
        <v>35</v>
      </c>
      <c r="E45" s="309">
        <v>323.20999999999998</v>
      </c>
      <c r="F45" s="320">
        <v>0</v>
      </c>
      <c r="G45" s="310">
        <v>2</v>
      </c>
      <c r="H45" s="310">
        <v>119.34</v>
      </c>
      <c r="I45" s="310">
        <v>7</v>
      </c>
      <c r="J45" s="310">
        <v>2918.39</v>
      </c>
      <c r="K45" s="310">
        <v>0</v>
      </c>
      <c r="L45" s="310">
        <v>0</v>
      </c>
      <c r="M45" s="309">
        <f t="shared" si="9"/>
        <v>9</v>
      </c>
      <c r="N45" s="309">
        <f t="shared" si="10"/>
        <v>3037.73</v>
      </c>
      <c r="O45" s="320"/>
      <c r="P45" s="168"/>
      <c r="Q45" s="168"/>
      <c r="R45" s="320"/>
      <c r="S45" s="310">
        <v>0</v>
      </c>
      <c r="T45" s="310">
        <v>0</v>
      </c>
      <c r="U45" s="320"/>
      <c r="V45" s="310">
        <v>0</v>
      </c>
      <c r="W45" s="310">
        <v>0</v>
      </c>
      <c r="X45" s="320"/>
      <c r="Y45" s="283">
        <f t="shared" si="11"/>
        <v>44</v>
      </c>
      <c r="Z45" s="383">
        <f t="shared" si="12"/>
        <v>3360.94</v>
      </c>
      <c r="AB45" s="457">
        <v>44</v>
      </c>
      <c r="AC45" s="458">
        <v>3360.94</v>
      </c>
      <c r="AE45" s="312">
        <f t="shared" si="13"/>
        <v>0</v>
      </c>
      <c r="AF45" s="323">
        <f t="shared" si="14"/>
        <v>0</v>
      </c>
    </row>
    <row r="46" spans="1:44" s="3" customFormat="1" ht="14.5" x14ac:dyDescent="0.25">
      <c r="A46" s="87"/>
      <c r="B46" s="395">
        <v>2020</v>
      </c>
      <c r="C46" s="325"/>
      <c r="D46" s="309">
        <v>7509</v>
      </c>
      <c r="E46" s="309">
        <v>64916.36</v>
      </c>
      <c r="F46" s="320"/>
      <c r="G46" s="309">
        <v>158</v>
      </c>
      <c r="H46" s="309">
        <v>5244.3</v>
      </c>
      <c r="I46" s="309">
        <v>130</v>
      </c>
      <c r="J46" s="309">
        <v>49278.86</v>
      </c>
      <c r="K46" s="309">
        <v>17</v>
      </c>
      <c r="L46" s="309">
        <v>43007.12</v>
      </c>
      <c r="M46" s="309">
        <f t="shared" si="9"/>
        <v>305</v>
      </c>
      <c r="N46" s="309">
        <f t="shared" si="10"/>
        <v>97530.28</v>
      </c>
      <c r="O46" s="320"/>
      <c r="P46" s="168"/>
      <c r="Q46" s="168"/>
      <c r="R46" s="320"/>
      <c r="S46" s="309">
        <v>4</v>
      </c>
      <c r="T46" s="309">
        <v>21016.080000000002</v>
      </c>
      <c r="U46" s="320"/>
      <c r="V46" s="309">
        <v>0</v>
      </c>
      <c r="W46" s="309">
        <v>0</v>
      </c>
      <c r="X46" s="320"/>
      <c r="Y46" s="283">
        <f t="shared" si="11"/>
        <v>7818</v>
      </c>
      <c r="Z46" s="383">
        <f t="shared" si="12"/>
        <v>183462.72000000003</v>
      </c>
      <c r="AB46" s="457">
        <v>7818</v>
      </c>
      <c r="AC46" s="458">
        <v>183462.72000000003</v>
      </c>
      <c r="AE46" s="327">
        <f t="shared" si="13"/>
        <v>0</v>
      </c>
      <c r="AF46" s="372">
        <f t="shared" si="14"/>
        <v>0</v>
      </c>
      <c r="AG46" s="483"/>
      <c r="AH46" s="483"/>
    </row>
    <row r="47" spans="1:44" s="3" customFormat="1" ht="14.5" x14ac:dyDescent="0.25">
      <c r="A47" s="87">
        <v>42736</v>
      </c>
      <c r="B47" s="304">
        <v>2021</v>
      </c>
      <c r="C47" s="305"/>
      <c r="D47" s="306">
        <v>13940</v>
      </c>
      <c r="E47" s="307">
        <v>126878.34</v>
      </c>
      <c r="F47" s="305"/>
      <c r="G47" s="308">
        <v>260</v>
      </c>
      <c r="H47" s="307">
        <v>11282.36</v>
      </c>
      <c r="I47" s="308">
        <v>217</v>
      </c>
      <c r="J47" s="307">
        <v>69354.41</v>
      </c>
      <c r="K47" s="308">
        <v>23</v>
      </c>
      <c r="L47" s="307">
        <v>58031.1</v>
      </c>
      <c r="M47" s="309">
        <f t="shared" si="9"/>
        <v>500</v>
      </c>
      <c r="N47" s="309">
        <f t="shared" si="10"/>
        <v>138667.87</v>
      </c>
      <c r="O47" s="305"/>
      <c r="P47" s="168"/>
      <c r="Q47" s="168"/>
      <c r="R47" s="305"/>
      <c r="S47" s="308">
        <v>3</v>
      </c>
      <c r="T47" s="307">
        <v>33581.07</v>
      </c>
      <c r="U47" s="305"/>
      <c r="V47" s="310">
        <v>14</v>
      </c>
      <c r="W47" s="310">
        <v>31540.98</v>
      </c>
      <c r="X47" s="305"/>
      <c r="Y47" s="311">
        <f t="shared" si="11"/>
        <v>14457</v>
      </c>
      <c r="Z47" s="311">
        <f t="shared" si="12"/>
        <v>330668.25999999995</v>
      </c>
      <c r="AA47" s="5"/>
      <c r="AB47" s="322">
        <v>14457</v>
      </c>
      <c r="AC47" s="322">
        <v>330668.25999999995</v>
      </c>
      <c r="AE47" s="312">
        <f t="shared" si="13"/>
        <v>0</v>
      </c>
      <c r="AF47" s="313">
        <f t="shared" si="14"/>
        <v>0</v>
      </c>
      <c r="AG47" s="430"/>
      <c r="AH47" s="430"/>
    </row>
    <row r="48" spans="1:44" s="3" customFormat="1" ht="14.5" x14ac:dyDescent="0.25">
      <c r="A48" s="87">
        <v>42736</v>
      </c>
      <c r="B48" s="304">
        <v>2022</v>
      </c>
      <c r="C48" s="305"/>
      <c r="D48" s="306">
        <v>1713</v>
      </c>
      <c r="E48" s="307">
        <v>16160.43</v>
      </c>
      <c r="F48" s="305"/>
      <c r="G48" s="308">
        <v>304</v>
      </c>
      <c r="H48" s="307">
        <v>13001.17</v>
      </c>
      <c r="I48" s="308">
        <v>373</v>
      </c>
      <c r="J48" s="307">
        <v>131877.48000000001</v>
      </c>
      <c r="K48" s="308">
        <v>49</v>
      </c>
      <c r="L48" s="307">
        <v>106576.34</v>
      </c>
      <c r="M48" s="309">
        <f t="shared" si="9"/>
        <v>726</v>
      </c>
      <c r="N48" s="309">
        <f t="shared" si="10"/>
        <v>251454.99000000002</v>
      </c>
      <c r="O48" s="305"/>
      <c r="P48" s="168"/>
      <c r="Q48" s="168"/>
      <c r="R48" s="305"/>
      <c r="S48" s="308">
        <v>3</v>
      </c>
      <c r="T48" s="307">
        <v>19826.060000000001</v>
      </c>
      <c r="U48" s="305"/>
      <c r="V48" s="310">
        <v>7</v>
      </c>
      <c r="W48" s="310">
        <v>13082.14</v>
      </c>
      <c r="X48" s="305"/>
      <c r="Y48" s="311">
        <f t="shared" si="11"/>
        <v>2449</v>
      </c>
      <c r="Z48" s="311">
        <f t="shared" si="12"/>
        <v>300523.62000000005</v>
      </c>
      <c r="AA48" s="5"/>
      <c r="AB48" s="322">
        <v>2449</v>
      </c>
      <c r="AC48" s="322">
        <v>300523.62000000005</v>
      </c>
      <c r="AE48" s="312">
        <f t="shared" si="13"/>
        <v>0</v>
      </c>
      <c r="AF48" s="313">
        <f t="shared" si="14"/>
        <v>0</v>
      </c>
      <c r="AG48" s="97"/>
      <c r="AH48" s="97"/>
    </row>
    <row r="49" spans="1:34" s="3" customFormat="1" ht="14.5" x14ac:dyDescent="0.25">
      <c r="A49" s="87">
        <v>42736</v>
      </c>
      <c r="B49" s="304">
        <v>2023</v>
      </c>
      <c r="C49" s="305"/>
      <c r="D49" s="306">
        <v>0</v>
      </c>
      <c r="E49" s="307">
        <v>0</v>
      </c>
      <c r="F49" s="305"/>
      <c r="G49" s="308">
        <v>14</v>
      </c>
      <c r="H49" s="307">
        <v>634.67999999999995</v>
      </c>
      <c r="I49" s="308">
        <v>62</v>
      </c>
      <c r="J49" s="307">
        <v>25415.05</v>
      </c>
      <c r="K49" s="308">
        <v>10</v>
      </c>
      <c r="L49" s="307">
        <v>16275.46</v>
      </c>
      <c r="M49" s="309">
        <f t="shared" si="9"/>
        <v>86</v>
      </c>
      <c r="N49" s="309">
        <f t="shared" si="10"/>
        <v>42325.19</v>
      </c>
      <c r="O49" s="305"/>
      <c r="P49" s="168"/>
      <c r="Q49" s="168"/>
      <c r="R49" s="305"/>
      <c r="S49" s="308">
        <v>1</v>
      </c>
      <c r="T49" s="307">
        <v>25612.2</v>
      </c>
      <c r="U49" s="305"/>
      <c r="V49" s="310">
        <v>66</v>
      </c>
      <c r="W49" s="310">
        <v>82862.61</v>
      </c>
      <c r="X49" s="305"/>
      <c r="Y49" s="311">
        <f t="shared" si="11"/>
        <v>153</v>
      </c>
      <c r="Z49" s="311">
        <f t="shared" si="12"/>
        <v>150800</v>
      </c>
      <c r="AA49" s="5"/>
      <c r="AB49" s="286">
        <v>153</v>
      </c>
      <c r="AC49" s="286">
        <v>150800</v>
      </c>
      <c r="AE49" s="327">
        <f t="shared" ref="AE49:AE50" si="15">Y49-AB49</f>
        <v>0</v>
      </c>
      <c r="AF49" s="328">
        <f t="shared" ref="AF49:AF50" si="16">Z49-AC49</f>
        <v>0</v>
      </c>
      <c r="AG49" s="97"/>
      <c r="AH49" s="97"/>
    </row>
    <row r="50" spans="1:34" s="3" customFormat="1" ht="14.5" x14ac:dyDescent="0.25">
      <c r="A50" s="87">
        <v>42736</v>
      </c>
      <c r="B50" s="304">
        <v>2024</v>
      </c>
      <c r="C50" s="305"/>
      <c r="D50" s="306">
        <v>0</v>
      </c>
      <c r="E50" s="307">
        <v>0</v>
      </c>
      <c r="F50" s="305"/>
      <c r="G50" s="308">
        <v>0</v>
      </c>
      <c r="H50" s="307">
        <v>0</v>
      </c>
      <c r="I50" s="308">
        <v>0</v>
      </c>
      <c r="J50" s="307">
        <v>0</v>
      </c>
      <c r="K50" s="308">
        <v>1</v>
      </c>
      <c r="L50" s="307">
        <v>1968</v>
      </c>
      <c r="M50" s="309">
        <f t="shared" si="9"/>
        <v>1</v>
      </c>
      <c r="N50" s="309">
        <f t="shared" si="10"/>
        <v>1968</v>
      </c>
      <c r="O50" s="305"/>
      <c r="P50" s="168"/>
      <c r="Q50" s="168"/>
      <c r="R50" s="305"/>
      <c r="S50" s="308">
        <v>0</v>
      </c>
      <c r="T50" s="307">
        <v>0</v>
      </c>
      <c r="U50" s="305"/>
      <c r="V50" s="310">
        <v>3</v>
      </c>
      <c r="W50" s="310">
        <v>10912.83</v>
      </c>
      <c r="X50" s="305"/>
      <c r="Y50" s="311">
        <f t="shared" si="11"/>
        <v>4</v>
      </c>
      <c r="Z50" s="311">
        <f t="shared" si="12"/>
        <v>12880.83</v>
      </c>
      <c r="AA50" s="5"/>
      <c r="AB50" s="286">
        <v>4</v>
      </c>
      <c r="AC50" s="286">
        <v>12880.83</v>
      </c>
      <c r="AE50" s="312">
        <f t="shared" si="15"/>
        <v>0</v>
      </c>
      <c r="AF50" s="313">
        <f t="shared" si="16"/>
        <v>0</v>
      </c>
      <c r="AG50" s="97"/>
      <c r="AH50" s="97"/>
    </row>
    <row r="51" spans="1:34" s="3" customFormat="1" ht="14.5" x14ac:dyDescent="0.25">
      <c r="A51" s="87">
        <v>42736</v>
      </c>
      <c r="B51" s="304">
        <v>2025</v>
      </c>
      <c r="C51" s="305"/>
      <c r="D51" s="306">
        <v>0</v>
      </c>
      <c r="E51" s="307">
        <v>0</v>
      </c>
      <c r="F51" s="305"/>
      <c r="G51" s="308">
        <v>0</v>
      </c>
      <c r="H51" s="307">
        <v>0</v>
      </c>
      <c r="I51" s="308">
        <v>0</v>
      </c>
      <c r="J51" s="307">
        <v>0</v>
      </c>
      <c r="K51" s="308">
        <v>0</v>
      </c>
      <c r="L51" s="307">
        <v>0</v>
      </c>
      <c r="M51" s="309">
        <f t="shared" si="9"/>
        <v>0</v>
      </c>
      <c r="N51" s="309">
        <f t="shared" si="10"/>
        <v>0</v>
      </c>
      <c r="O51" s="305"/>
      <c r="P51" s="168"/>
      <c r="Q51" s="168"/>
      <c r="R51" s="305"/>
      <c r="S51" s="308">
        <v>1</v>
      </c>
      <c r="T51" s="307">
        <v>2259.9</v>
      </c>
      <c r="U51" s="305"/>
      <c r="V51" s="310">
        <v>0</v>
      </c>
      <c r="W51" s="310">
        <v>0</v>
      </c>
      <c r="X51" s="305"/>
      <c r="Y51" s="311">
        <f t="shared" si="11"/>
        <v>1</v>
      </c>
      <c r="Z51" s="311">
        <f t="shared" si="12"/>
        <v>2259.9</v>
      </c>
      <c r="AA51" s="5"/>
      <c r="AB51" s="286">
        <v>0</v>
      </c>
      <c r="AC51" s="286">
        <v>0</v>
      </c>
      <c r="AE51" s="312">
        <f t="shared" si="13"/>
        <v>1</v>
      </c>
      <c r="AF51" s="313">
        <f t="shared" si="14"/>
        <v>2259.9</v>
      </c>
      <c r="AG51" s="97"/>
      <c r="AH51" s="97"/>
    </row>
    <row r="52" spans="1:34" s="107" customFormat="1" ht="5.4" customHeight="1" x14ac:dyDescent="0.25">
      <c r="A52" s="106"/>
      <c r="B52" s="6"/>
      <c r="C52" s="44"/>
      <c r="D52" s="44"/>
      <c r="E52" s="44"/>
      <c r="F52" s="44"/>
      <c r="G52" s="44"/>
      <c r="H52" s="44"/>
      <c r="I52" s="44"/>
      <c r="J52" s="44"/>
      <c r="K52" s="44"/>
      <c r="L52" s="44"/>
      <c r="M52" s="44"/>
      <c r="N52" s="44"/>
      <c r="O52" s="44"/>
      <c r="P52" s="44"/>
      <c r="Q52" s="44"/>
      <c r="R52" s="44"/>
      <c r="S52" s="44"/>
      <c r="T52" s="44"/>
      <c r="U52" s="44"/>
      <c r="V52" s="44"/>
      <c r="W52" s="44"/>
      <c r="X52" s="44"/>
      <c r="Y52" s="44"/>
      <c r="Z52" s="384"/>
      <c r="AA52" s="280"/>
      <c r="AB52" s="51"/>
      <c r="AC52" s="51"/>
      <c r="AE52" s="44"/>
      <c r="AF52" s="44"/>
    </row>
    <row r="53" spans="1:34" s="200" customFormat="1" ht="14.5" x14ac:dyDescent="0.25">
      <c r="A53" s="314"/>
      <c r="B53" s="329" t="s">
        <v>311</v>
      </c>
      <c r="C53" s="199"/>
      <c r="D53" s="330">
        <f>SUM(D41:D51)</f>
        <v>23280</v>
      </c>
      <c r="E53" s="330">
        <f>SUM(E41:E51)</f>
        <v>209311.33</v>
      </c>
      <c r="F53" s="199"/>
      <c r="G53" s="331">
        <f t="shared" ref="G53:N53" si="17">SUM(G41:G51)</f>
        <v>738</v>
      </c>
      <c r="H53" s="331">
        <f t="shared" si="17"/>
        <v>30281.85</v>
      </c>
      <c r="I53" s="331">
        <f t="shared" si="17"/>
        <v>789</v>
      </c>
      <c r="J53" s="331">
        <f t="shared" si="17"/>
        <v>278844.19</v>
      </c>
      <c r="K53" s="331">
        <f t="shared" si="17"/>
        <v>100</v>
      </c>
      <c r="L53" s="331">
        <f t="shared" si="17"/>
        <v>225858.02</v>
      </c>
      <c r="M53" s="330">
        <f t="shared" si="17"/>
        <v>1627</v>
      </c>
      <c r="N53" s="330">
        <f t="shared" si="17"/>
        <v>534984.06000000006</v>
      </c>
      <c r="O53" s="199"/>
      <c r="P53" s="168"/>
      <c r="Q53" s="168"/>
      <c r="R53" s="199"/>
      <c r="S53" s="330">
        <f>SUM(S41:S51)</f>
        <v>13</v>
      </c>
      <c r="T53" s="330">
        <f>SUM(T41:T51)</f>
        <v>102527.87</v>
      </c>
      <c r="U53" s="199"/>
      <c r="V53" s="330">
        <f>SUM(V41:V51)</f>
        <v>90</v>
      </c>
      <c r="W53" s="330">
        <f>SUM(W41:W51)</f>
        <v>138398.56</v>
      </c>
      <c r="X53" s="199"/>
      <c r="Y53" s="330">
        <f>SUM(Y41:Y51)</f>
        <v>25010</v>
      </c>
      <c r="Z53" s="330">
        <f>SUM(Z41:Z51)</f>
        <v>985221.82000000007</v>
      </c>
      <c r="AB53" s="378">
        <f>SUM(AB41:AB51)</f>
        <v>25009</v>
      </c>
      <c r="AC53" s="378">
        <f>SUM(AC41:AC51)</f>
        <v>982961.92</v>
      </c>
      <c r="AE53" s="376">
        <f>SUM(AE41:AE51)</f>
        <v>1</v>
      </c>
      <c r="AF53" s="376">
        <f>SUM(AF41:AF51)</f>
        <v>2259.9</v>
      </c>
    </row>
    <row r="54" spans="1:34" s="107" customFormat="1" x14ac:dyDescent="0.25">
      <c r="A54" s="106"/>
      <c r="B54" s="6"/>
      <c r="C54" s="44"/>
      <c r="E54" s="44"/>
      <c r="F54" s="44"/>
      <c r="G54" s="44"/>
      <c r="H54" s="426"/>
      <c r="I54" s="426"/>
      <c r="J54" s="477"/>
      <c r="K54" s="421"/>
      <c r="L54" s="384"/>
      <c r="M54" s="44"/>
      <c r="N54" s="384"/>
      <c r="O54" s="44"/>
      <c r="P54" s="384"/>
      <c r="Q54" s="44"/>
      <c r="R54" s="44"/>
      <c r="S54" s="384"/>
      <c r="T54" s="44"/>
      <c r="U54" s="44"/>
      <c r="V54" s="44"/>
      <c r="W54" s="44"/>
      <c r="X54" s="44"/>
      <c r="Y54" s="44"/>
      <c r="Z54" s="44"/>
      <c r="AB54" s="259"/>
      <c r="AC54" s="259"/>
      <c r="AE54" s="44"/>
      <c r="AF54" s="44"/>
    </row>
    <row r="55" spans="1:34" s="3" customFormat="1" ht="28.75" customHeight="1" x14ac:dyDescent="0.35">
      <c r="A55" s="87"/>
      <c r="B55" s="333" t="s">
        <v>323</v>
      </c>
      <c r="C55" s="44"/>
      <c r="D55" s="44"/>
      <c r="E55" s="420"/>
      <c r="F55" s="421"/>
      <c r="G55" s="419"/>
      <c r="H55" s="478"/>
      <c r="I55" s="419"/>
      <c r="J55" s="419"/>
      <c r="K55" s="429"/>
      <c r="L55" s="429"/>
      <c r="M55" s="44"/>
      <c r="N55" s="44"/>
      <c r="O55" s="44"/>
      <c r="P55" s="384"/>
      <c r="Q55" s="384"/>
      <c r="R55" s="44"/>
      <c r="S55" s="384"/>
      <c r="T55" s="384"/>
      <c r="U55" s="44"/>
      <c r="V55" s="495" t="s">
        <v>374</v>
      </c>
      <c r="W55" s="496"/>
      <c r="X55" s="44"/>
      <c r="Y55" s="384"/>
      <c r="Z55" s="44"/>
      <c r="AA55" s="107"/>
      <c r="AB55" s="479"/>
      <c r="AC55" s="479"/>
      <c r="AD55" s="107"/>
      <c r="AE55" s="44"/>
      <c r="AF55" s="44"/>
    </row>
    <row r="56" spans="1:34" s="3" customFormat="1" ht="14.5" x14ac:dyDescent="0.25">
      <c r="A56" s="87">
        <v>42736</v>
      </c>
      <c r="B56" s="324">
        <v>2019</v>
      </c>
      <c r="C56" s="305"/>
      <c r="D56" s="306">
        <v>2</v>
      </c>
      <c r="E56" s="307">
        <v>15.11</v>
      </c>
      <c r="F56" s="305"/>
      <c r="G56" s="308">
        <v>0</v>
      </c>
      <c r="H56" s="307">
        <v>0</v>
      </c>
      <c r="I56" s="308">
        <v>0</v>
      </c>
      <c r="J56" s="307">
        <v>0</v>
      </c>
      <c r="K56" s="308">
        <v>0</v>
      </c>
      <c r="L56" s="307">
        <v>0</v>
      </c>
      <c r="M56" s="309">
        <f t="shared" ref="M56:N62" si="18">SUM(G56+I56+K56)</f>
        <v>0</v>
      </c>
      <c r="N56" s="309">
        <f t="shared" si="18"/>
        <v>0</v>
      </c>
      <c r="O56" s="305"/>
      <c r="P56" s="308">
        <v>0</v>
      </c>
      <c r="Q56" s="307">
        <v>0</v>
      </c>
      <c r="R56" s="305"/>
      <c r="S56" s="308">
        <v>0</v>
      </c>
      <c r="T56" s="307">
        <v>0</v>
      </c>
      <c r="U56" s="305"/>
      <c r="V56" s="309">
        <v>0</v>
      </c>
      <c r="W56" s="309">
        <v>0</v>
      </c>
      <c r="X56" s="305"/>
      <c r="Y56" s="311">
        <f t="shared" ref="Y56:Z62" si="19">SUM(D56+M56+S56+V56)</f>
        <v>2</v>
      </c>
      <c r="Z56" s="311">
        <f t="shared" si="19"/>
        <v>15.11</v>
      </c>
      <c r="AA56" s="5"/>
      <c r="AB56" s="286">
        <v>2</v>
      </c>
      <c r="AC56" s="286">
        <v>15.11</v>
      </c>
      <c r="AE56" s="327">
        <f t="shared" ref="AE56:AF62" si="20">Y56-AB56</f>
        <v>0</v>
      </c>
      <c r="AF56" s="328">
        <f t="shared" si="20"/>
        <v>0</v>
      </c>
    </row>
    <row r="57" spans="1:34" s="3" customFormat="1" ht="14.5" x14ac:dyDescent="0.25">
      <c r="A57" s="87">
        <v>42736</v>
      </c>
      <c r="B57" s="324">
        <v>2020</v>
      </c>
      <c r="C57" s="305"/>
      <c r="D57" s="306">
        <v>24</v>
      </c>
      <c r="E57" s="307">
        <v>183.23</v>
      </c>
      <c r="F57" s="305"/>
      <c r="G57" s="308">
        <v>0</v>
      </c>
      <c r="H57" s="307">
        <v>0</v>
      </c>
      <c r="I57" s="308">
        <v>0</v>
      </c>
      <c r="J57" s="307">
        <v>0</v>
      </c>
      <c r="K57" s="308">
        <v>0</v>
      </c>
      <c r="L57" s="307">
        <v>0</v>
      </c>
      <c r="M57" s="309">
        <f t="shared" si="18"/>
        <v>0</v>
      </c>
      <c r="N57" s="309">
        <f t="shared" si="18"/>
        <v>0</v>
      </c>
      <c r="O57" s="305"/>
      <c r="P57" s="308">
        <v>0</v>
      </c>
      <c r="Q57" s="307">
        <v>0</v>
      </c>
      <c r="R57" s="305"/>
      <c r="S57" s="308">
        <v>0</v>
      </c>
      <c r="T57" s="307">
        <v>0</v>
      </c>
      <c r="U57" s="305"/>
      <c r="V57" s="309">
        <v>0</v>
      </c>
      <c r="W57" s="309">
        <v>0</v>
      </c>
      <c r="X57" s="305"/>
      <c r="Y57" s="311">
        <f t="shared" si="19"/>
        <v>24</v>
      </c>
      <c r="Z57" s="311">
        <f t="shared" si="19"/>
        <v>183.23</v>
      </c>
      <c r="AA57" s="5"/>
      <c r="AB57" s="322">
        <v>24</v>
      </c>
      <c r="AC57" s="322">
        <v>183.23</v>
      </c>
      <c r="AE57" s="312">
        <f t="shared" si="20"/>
        <v>0</v>
      </c>
      <c r="AF57" s="313">
        <f t="shared" si="20"/>
        <v>0</v>
      </c>
    </row>
    <row r="58" spans="1:34" s="3" customFormat="1" ht="14.5" x14ac:dyDescent="0.25">
      <c r="A58" s="87">
        <v>42736</v>
      </c>
      <c r="B58" s="304">
        <v>2021</v>
      </c>
      <c r="C58" s="305"/>
      <c r="D58" s="306">
        <v>782</v>
      </c>
      <c r="E58" s="307">
        <v>7258.21</v>
      </c>
      <c r="F58" s="305"/>
      <c r="G58" s="308">
        <v>5</v>
      </c>
      <c r="H58" s="307">
        <v>220.35</v>
      </c>
      <c r="I58" s="308">
        <v>3</v>
      </c>
      <c r="J58" s="307">
        <v>440.95</v>
      </c>
      <c r="K58" s="308">
        <v>0</v>
      </c>
      <c r="L58" s="307">
        <v>0</v>
      </c>
      <c r="M58" s="309">
        <f t="shared" si="18"/>
        <v>8</v>
      </c>
      <c r="N58" s="309">
        <f t="shared" si="18"/>
        <v>661.3</v>
      </c>
      <c r="O58" s="305"/>
      <c r="P58" s="308">
        <v>0</v>
      </c>
      <c r="Q58" s="307">
        <v>0</v>
      </c>
      <c r="R58" s="305"/>
      <c r="S58" s="308">
        <v>0</v>
      </c>
      <c r="T58" s="307">
        <v>0</v>
      </c>
      <c r="U58" s="305"/>
      <c r="V58" s="309">
        <v>0</v>
      </c>
      <c r="W58" s="309">
        <v>0</v>
      </c>
      <c r="X58" s="305"/>
      <c r="Y58" s="311">
        <f t="shared" si="19"/>
        <v>790</v>
      </c>
      <c r="Z58" s="311">
        <f t="shared" si="19"/>
        <v>7919.51</v>
      </c>
      <c r="AA58" s="5"/>
      <c r="AB58" s="322">
        <v>791</v>
      </c>
      <c r="AC58" s="322">
        <v>7927.7</v>
      </c>
      <c r="AE58" s="312">
        <f t="shared" si="20"/>
        <v>-1</v>
      </c>
      <c r="AF58" s="313">
        <f t="shared" si="20"/>
        <v>-8.1899999999995998</v>
      </c>
      <c r="AG58" s="97"/>
    </row>
    <row r="59" spans="1:34" s="3" customFormat="1" ht="14.5" x14ac:dyDescent="0.25">
      <c r="A59" s="87">
        <v>42736</v>
      </c>
      <c r="B59" s="304">
        <v>2022</v>
      </c>
      <c r="C59" s="305"/>
      <c r="D59" s="306">
        <v>16283</v>
      </c>
      <c r="E59" s="307">
        <v>145852.92000000001</v>
      </c>
      <c r="F59" s="305"/>
      <c r="G59" s="308">
        <v>97</v>
      </c>
      <c r="H59" s="307">
        <v>3129.82</v>
      </c>
      <c r="I59" s="308">
        <v>48</v>
      </c>
      <c r="J59" s="307">
        <v>14924.12</v>
      </c>
      <c r="K59" s="308">
        <v>7</v>
      </c>
      <c r="L59" s="307">
        <v>9775.33</v>
      </c>
      <c r="M59" s="309">
        <f t="shared" si="18"/>
        <v>152</v>
      </c>
      <c r="N59" s="309">
        <f t="shared" si="18"/>
        <v>27829.270000000004</v>
      </c>
      <c r="O59" s="305"/>
      <c r="P59" s="308">
        <v>0</v>
      </c>
      <c r="Q59" s="307">
        <v>0</v>
      </c>
      <c r="R59" s="305"/>
      <c r="S59" s="308">
        <v>0</v>
      </c>
      <c r="T59" s="307">
        <v>0</v>
      </c>
      <c r="U59" s="305"/>
      <c r="V59" s="309">
        <v>0</v>
      </c>
      <c r="W59" s="309">
        <v>0</v>
      </c>
      <c r="X59" s="305"/>
      <c r="Y59" s="311">
        <f t="shared" si="19"/>
        <v>16435</v>
      </c>
      <c r="Z59" s="311">
        <f t="shared" si="19"/>
        <v>173682.19</v>
      </c>
      <c r="AA59" s="5"/>
      <c r="AB59" s="322">
        <v>16415</v>
      </c>
      <c r="AC59" s="322">
        <v>173515.95</v>
      </c>
      <c r="AE59" s="312">
        <f t="shared" si="20"/>
        <v>20</v>
      </c>
      <c r="AF59" s="313">
        <f t="shared" si="20"/>
        <v>166.23999999999069</v>
      </c>
    </row>
    <row r="60" spans="1:34" s="3" customFormat="1" ht="14.5" x14ac:dyDescent="0.25">
      <c r="A60" s="87">
        <v>42736</v>
      </c>
      <c r="B60" s="304">
        <v>2023</v>
      </c>
      <c r="C60" s="305"/>
      <c r="D60" s="306">
        <v>22364</v>
      </c>
      <c r="E60" s="307">
        <v>197839.04</v>
      </c>
      <c r="F60" s="305"/>
      <c r="G60" s="308">
        <v>265</v>
      </c>
      <c r="H60" s="307">
        <v>8853.89</v>
      </c>
      <c r="I60" s="308">
        <v>131</v>
      </c>
      <c r="J60" s="307">
        <v>45117.3</v>
      </c>
      <c r="K60" s="308">
        <v>19</v>
      </c>
      <c r="L60" s="307">
        <v>33540.68</v>
      </c>
      <c r="M60" s="309">
        <f t="shared" si="18"/>
        <v>415</v>
      </c>
      <c r="N60" s="309">
        <f t="shared" si="18"/>
        <v>87511.87</v>
      </c>
      <c r="O60" s="305"/>
      <c r="P60" s="308">
        <v>0</v>
      </c>
      <c r="Q60" s="307">
        <v>0</v>
      </c>
      <c r="R60" s="305"/>
      <c r="S60" s="308">
        <v>0</v>
      </c>
      <c r="T60" s="307">
        <v>0</v>
      </c>
      <c r="U60" s="305"/>
      <c r="V60" s="309">
        <v>16</v>
      </c>
      <c r="W60" s="309">
        <v>15981.4</v>
      </c>
      <c r="X60" s="305"/>
      <c r="Y60" s="311">
        <f t="shared" si="19"/>
        <v>22795</v>
      </c>
      <c r="Z60" s="311">
        <f t="shared" si="19"/>
        <v>301332.31000000006</v>
      </c>
      <c r="AA60" s="5"/>
      <c r="AB60" s="286">
        <v>22786</v>
      </c>
      <c r="AC60" s="463">
        <v>300750.75</v>
      </c>
      <c r="AE60" s="312">
        <f t="shared" ref="AE60:AE61" si="21">Y60-AB60</f>
        <v>9</v>
      </c>
      <c r="AF60" s="328">
        <f t="shared" ref="AF60:AF61" si="22">Z60-AC60</f>
        <v>581.56000000005588</v>
      </c>
    </row>
    <row r="61" spans="1:34" s="3" customFormat="1" ht="14.5" x14ac:dyDescent="0.25">
      <c r="A61" s="87">
        <v>42736</v>
      </c>
      <c r="B61" s="304">
        <v>2024</v>
      </c>
      <c r="C61" s="305"/>
      <c r="D61" s="306">
        <v>17598</v>
      </c>
      <c r="E61" s="307">
        <v>151606.91</v>
      </c>
      <c r="F61" s="305"/>
      <c r="G61" s="308">
        <v>187</v>
      </c>
      <c r="H61" s="307">
        <v>7103.02</v>
      </c>
      <c r="I61" s="308">
        <v>144</v>
      </c>
      <c r="J61" s="307">
        <v>42195.07</v>
      </c>
      <c r="K61" s="308">
        <v>22</v>
      </c>
      <c r="L61" s="307">
        <v>38306.94</v>
      </c>
      <c r="M61" s="309">
        <f t="shared" si="18"/>
        <v>353</v>
      </c>
      <c r="N61" s="309">
        <f t="shared" si="18"/>
        <v>87605.03</v>
      </c>
      <c r="O61" s="305"/>
      <c r="P61" s="308">
        <v>0</v>
      </c>
      <c r="Q61" s="307">
        <v>0</v>
      </c>
      <c r="R61" s="305"/>
      <c r="S61" s="308">
        <v>0</v>
      </c>
      <c r="T61" s="307">
        <v>0</v>
      </c>
      <c r="U61" s="305"/>
      <c r="V61" s="309">
        <v>9</v>
      </c>
      <c r="W61" s="309">
        <v>24048.35</v>
      </c>
      <c r="X61" s="305"/>
      <c r="Y61" s="311">
        <f t="shared" si="19"/>
        <v>17960</v>
      </c>
      <c r="Z61" s="311">
        <f t="shared" si="19"/>
        <v>263260.28999999998</v>
      </c>
      <c r="AA61" s="5"/>
      <c r="AB61" s="286">
        <v>17749</v>
      </c>
      <c r="AC61" s="463">
        <v>259070.69</v>
      </c>
      <c r="AE61" s="312">
        <f t="shared" si="21"/>
        <v>211</v>
      </c>
      <c r="AF61" s="313">
        <f t="shared" si="22"/>
        <v>4189.5999999999767</v>
      </c>
    </row>
    <row r="62" spans="1:34" s="3" customFormat="1" ht="14.5" x14ac:dyDescent="0.25">
      <c r="A62" s="87">
        <v>42736</v>
      </c>
      <c r="B62" s="304">
        <v>2025</v>
      </c>
      <c r="C62" s="305"/>
      <c r="D62" s="306">
        <v>3639</v>
      </c>
      <c r="E62" s="307">
        <v>32888.33</v>
      </c>
      <c r="F62" s="305"/>
      <c r="G62" s="308">
        <v>29</v>
      </c>
      <c r="H62" s="307">
        <v>1128.0999999999999</v>
      </c>
      <c r="I62" s="308">
        <v>16</v>
      </c>
      <c r="J62" s="307">
        <v>6122.82</v>
      </c>
      <c r="K62" s="308">
        <v>0</v>
      </c>
      <c r="L62" s="307">
        <v>0</v>
      </c>
      <c r="M62" s="309">
        <f t="shared" si="18"/>
        <v>45</v>
      </c>
      <c r="N62" s="309">
        <f t="shared" si="18"/>
        <v>7250.92</v>
      </c>
      <c r="O62" s="305"/>
      <c r="P62" s="308">
        <v>0</v>
      </c>
      <c r="Q62" s="307">
        <v>0</v>
      </c>
      <c r="R62" s="305"/>
      <c r="S62" s="308">
        <v>0</v>
      </c>
      <c r="T62" s="307">
        <v>0</v>
      </c>
      <c r="U62" s="305"/>
      <c r="V62" s="309">
        <v>1</v>
      </c>
      <c r="W62" s="309">
        <v>305.08</v>
      </c>
      <c r="X62" s="305"/>
      <c r="Y62" s="311">
        <f t="shared" si="19"/>
        <v>3685</v>
      </c>
      <c r="Z62" s="311">
        <f t="shared" si="19"/>
        <v>40444.33</v>
      </c>
      <c r="AA62" s="5"/>
      <c r="AB62" s="286">
        <v>2046</v>
      </c>
      <c r="AC62" s="463">
        <v>23012.94</v>
      </c>
      <c r="AE62" s="312">
        <f t="shared" si="20"/>
        <v>1639</v>
      </c>
      <c r="AF62" s="313">
        <f t="shared" si="20"/>
        <v>17431.390000000003</v>
      </c>
    </row>
    <row r="63" spans="1:34" s="107" customFormat="1" ht="5.4" customHeight="1" x14ac:dyDescent="0.25">
      <c r="A63" s="106"/>
      <c r="B63" s="6"/>
      <c r="C63" s="44"/>
      <c r="D63" s="44"/>
      <c r="E63" s="44"/>
      <c r="F63" s="44"/>
      <c r="G63" s="44"/>
      <c r="H63" s="44"/>
      <c r="I63" s="44"/>
      <c r="J63" s="44"/>
      <c r="K63" s="44"/>
      <c r="L63" s="44"/>
      <c r="M63" s="44"/>
      <c r="N63" s="44"/>
      <c r="O63" s="44"/>
      <c r="P63" s="44"/>
      <c r="Q63" s="44"/>
      <c r="R63" s="44"/>
      <c r="S63" s="44"/>
      <c r="T63" s="44"/>
      <c r="U63" s="44"/>
      <c r="V63" s="44"/>
      <c r="W63" s="44"/>
      <c r="X63" s="44"/>
      <c r="Y63" s="44"/>
      <c r="Z63" s="44"/>
      <c r="AA63" s="280"/>
      <c r="AB63" s="51"/>
      <c r="AC63" s="51"/>
      <c r="AE63" s="44"/>
      <c r="AF63" s="44"/>
    </row>
    <row r="64" spans="1:34" s="200" customFormat="1" x14ac:dyDescent="0.25">
      <c r="A64" s="314"/>
      <c r="B64" s="329" t="s">
        <v>324</v>
      </c>
      <c r="C64" s="199"/>
      <c r="D64" s="330">
        <f>SUM(D56:D62)</f>
        <v>60692</v>
      </c>
      <c r="E64" s="330">
        <f>SUM(E56:E62)</f>
        <v>535643.75</v>
      </c>
      <c r="F64" s="199"/>
      <c r="G64" s="331">
        <f t="shared" ref="G64:N64" si="23">SUM(G56:G62)</f>
        <v>583</v>
      </c>
      <c r="H64" s="331">
        <f t="shared" si="23"/>
        <v>20435.18</v>
      </c>
      <c r="I64" s="331">
        <f t="shared" si="23"/>
        <v>342</v>
      </c>
      <c r="J64" s="331">
        <f t="shared" si="23"/>
        <v>108800.26000000001</v>
      </c>
      <c r="K64" s="331">
        <f t="shared" si="23"/>
        <v>48</v>
      </c>
      <c r="L64" s="331">
        <f t="shared" si="23"/>
        <v>81622.950000000012</v>
      </c>
      <c r="M64" s="330">
        <f t="shared" si="23"/>
        <v>973</v>
      </c>
      <c r="N64" s="330">
        <f t="shared" si="23"/>
        <v>210858.39</v>
      </c>
      <c r="O64" s="199"/>
      <c r="P64" s="330">
        <f>SUM(P56:P62)</f>
        <v>0</v>
      </c>
      <c r="Q64" s="330">
        <f>SUM(Q56:Q62)</f>
        <v>0</v>
      </c>
      <c r="R64" s="199"/>
      <c r="S64" s="330">
        <f>SUM(S56:S62)</f>
        <v>0</v>
      </c>
      <c r="T64" s="330">
        <f>SUM(T56:T62)</f>
        <v>0</v>
      </c>
      <c r="U64" s="199"/>
      <c r="V64" s="330">
        <f>SUM(V56:V62)</f>
        <v>26</v>
      </c>
      <c r="W64" s="330">
        <f>SUM(W56:W62)</f>
        <v>40334.83</v>
      </c>
      <c r="X64" s="199"/>
      <c r="Y64" s="330">
        <f>SUM(Y56:Y62)</f>
        <v>61691</v>
      </c>
      <c r="Z64" s="330">
        <f>SUM(Z56:Z62)</f>
        <v>786836.97000000009</v>
      </c>
      <c r="AB64" s="378">
        <f>SUM(AB56:AB62)</f>
        <v>59813</v>
      </c>
      <c r="AC64" s="378">
        <f>SUM(AC56:AC62)</f>
        <v>764476.36999999988</v>
      </c>
      <c r="AE64" s="376">
        <f>SUM(AE56:AE62)</f>
        <v>1878</v>
      </c>
      <c r="AF64" s="376">
        <f>SUM(AF56:AF62)</f>
        <v>22360.600000000028</v>
      </c>
    </row>
    <row r="65" spans="1:44" x14ac:dyDescent="0.3">
      <c r="D65" s="472"/>
      <c r="E65" s="445"/>
      <c r="F65" s="305"/>
      <c r="G65" s="473"/>
      <c r="H65" s="445"/>
      <c r="I65" s="473"/>
      <c r="J65" s="445"/>
      <c r="K65" s="473"/>
      <c r="L65" s="445"/>
      <c r="M65" s="474"/>
      <c r="N65" s="474"/>
      <c r="P65" s="125"/>
      <c r="S65" s="125"/>
      <c r="Y65" s="125"/>
      <c r="Z65" s="125"/>
      <c r="AB65" s="464"/>
    </row>
    <row r="66" spans="1:44" ht="33.65" customHeight="1" x14ac:dyDescent="0.3">
      <c r="B66" s="446" t="s">
        <v>325</v>
      </c>
      <c r="D66" s="125"/>
      <c r="E66" s="125"/>
      <c r="F66" s="125"/>
      <c r="G66" s="125"/>
      <c r="H66" s="125"/>
      <c r="I66" s="125"/>
      <c r="J66" s="125"/>
      <c r="K66" s="125"/>
      <c r="L66" s="125"/>
      <c r="M66" s="125"/>
      <c r="N66" s="125"/>
      <c r="P66" s="125"/>
      <c r="Q66" s="125"/>
      <c r="S66" s="125"/>
      <c r="T66" s="125"/>
      <c r="Y66" s="125"/>
      <c r="Z66" s="125"/>
      <c r="AB66" s="464"/>
      <c r="AC66" s="464"/>
    </row>
    <row r="67" spans="1:44" s="5" customFormat="1" ht="14" customHeight="1" x14ac:dyDescent="0.25">
      <c r="A67" s="86"/>
      <c r="B67" s="304" t="s">
        <v>318</v>
      </c>
      <c r="C67" s="320"/>
      <c r="D67" s="442">
        <f>SUM(D9:D23)</f>
        <v>29269</v>
      </c>
      <c r="E67" s="442">
        <f>SUM(E9:E23)</f>
        <v>229211.4</v>
      </c>
      <c r="F67" s="443"/>
      <c r="G67" s="444">
        <f t="shared" ref="G67:N67" si="24">SUM(G9:G23)</f>
        <v>3006</v>
      </c>
      <c r="H67" s="444">
        <f t="shared" si="24"/>
        <v>94812.932000000001</v>
      </c>
      <c r="I67" s="444">
        <f t="shared" si="24"/>
        <v>1573</v>
      </c>
      <c r="J67" s="444">
        <f t="shared" si="24"/>
        <v>478254.723</v>
      </c>
      <c r="K67" s="444">
        <f t="shared" si="24"/>
        <v>158</v>
      </c>
      <c r="L67" s="444">
        <f t="shared" si="24"/>
        <v>346372.66399999999</v>
      </c>
      <c r="M67" s="442">
        <f t="shared" si="24"/>
        <v>4737</v>
      </c>
      <c r="N67" s="442">
        <f t="shared" si="24"/>
        <v>919440.3189999999</v>
      </c>
      <c r="O67" s="320"/>
      <c r="P67" s="485">
        <v>0</v>
      </c>
      <c r="Q67" s="485">
        <v>0</v>
      </c>
      <c r="R67" s="320"/>
      <c r="S67" s="442">
        <f>SUM(S9:S23)</f>
        <v>124</v>
      </c>
      <c r="T67" s="442">
        <f>SUM(T9:T23)</f>
        <v>309503.39500000002</v>
      </c>
      <c r="U67" s="320"/>
      <c r="V67" s="485">
        <v>0</v>
      </c>
      <c r="W67" s="485">
        <v>0</v>
      </c>
      <c r="X67" s="320"/>
      <c r="Y67" s="311">
        <f>SUM(D67+M67+P67+S67+V67)</f>
        <v>34130</v>
      </c>
      <c r="Z67" s="311">
        <f t="shared" ref="Z67:Z78" si="25">SUM(E67+N67+Q67+T67+W67)</f>
        <v>1458155.1139999998</v>
      </c>
      <c r="AB67" s="322">
        <v>34130</v>
      </c>
      <c r="AC67" s="322">
        <v>1458155.1139999998</v>
      </c>
      <c r="AE67" s="312">
        <f t="shared" ref="AE67:AE78" si="26">Y67-AB67</f>
        <v>0</v>
      </c>
      <c r="AF67" s="313">
        <f t="shared" ref="AF67:AF78" si="27">Z67-AC67</f>
        <v>0</v>
      </c>
    </row>
    <row r="68" spans="1:44" s="107" customFormat="1" ht="14.5" x14ac:dyDescent="0.25">
      <c r="A68" s="106">
        <v>42005</v>
      </c>
      <c r="B68" s="324">
        <v>2015</v>
      </c>
      <c r="C68" s="305"/>
      <c r="D68" s="442">
        <f t="shared" ref="D68:E71" si="28">SUM(D24+D41)</f>
        <v>12887</v>
      </c>
      <c r="E68" s="442">
        <f t="shared" si="28"/>
        <v>101923.3</v>
      </c>
      <c r="F68" s="443"/>
      <c r="G68" s="444">
        <f t="shared" ref="G68:L71" si="29">SUM(G24+G41)</f>
        <v>110</v>
      </c>
      <c r="H68" s="444">
        <f t="shared" si="29"/>
        <v>3689.21</v>
      </c>
      <c r="I68" s="444">
        <f t="shared" si="29"/>
        <v>86</v>
      </c>
      <c r="J68" s="444">
        <f t="shared" si="29"/>
        <v>27254.1</v>
      </c>
      <c r="K68" s="444">
        <f t="shared" si="29"/>
        <v>7</v>
      </c>
      <c r="L68" s="444">
        <f t="shared" si="29"/>
        <v>21629.63</v>
      </c>
      <c r="M68" s="442">
        <f t="shared" ref="M68:M78" si="30">SUM(G68+I68+K68)</f>
        <v>203</v>
      </c>
      <c r="N68" s="442">
        <f t="shared" ref="N68:N78" si="31">SUM(H68+J68+L68)</f>
        <v>52572.94</v>
      </c>
      <c r="O68" s="305"/>
      <c r="P68" s="485">
        <v>0</v>
      </c>
      <c r="Q68" s="485">
        <v>0</v>
      </c>
      <c r="R68" s="305"/>
      <c r="S68" s="442">
        <f t="shared" ref="S68:T71" si="32">SUM(S24+S41)</f>
        <v>8</v>
      </c>
      <c r="T68" s="442">
        <f t="shared" si="32"/>
        <v>41683.64</v>
      </c>
      <c r="U68" s="305"/>
      <c r="V68" s="485">
        <v>0</v>
      </c>
      <c r="W68" s="485">
        <v>0</v>
      </c>
      <c r="X68" s="305"/>
      <c r="Y68" s="311">
        <f t="shared" ref="Y68:Y78" si="33">SUM(D68+M68+P68+S68+V68)</f>
        <v>13098</v>
      </c>
      <c r="Z68" s="311">
        <f t="shared" si="25"/>
        <v>196179.88</v>
      </c>
      <c r="AA68" s="280"/>
      <c r="AB68" s="322">
        <v>13098</v>
      </c>
      <c r="AC68" s="322">
        <v>196179.88</v>
      </c>
      <c r="AE68" s="327">
        <f t="shared" si="26"/>
        <v>0</v>
      </c>
      <c r="AF68" s="328">
        <f t="shared" si="27"/>
        <v>0</v>
      </c>
    </row>
    <row r="69" spans="1:44" s="3" customFormat="1" ht="14.5" x14ac:dyDescent="0.25">
      <c r="A69" s="87">
        <v>42370</v>
      </c>
      <c r="B69" s="324">
        <v>2016</v>
      </c>
      <c r="C69" s="305"/>
      <c r="D69" s="442">
        <f t="shared" si="28"/>
        <v>21920</v>
      </c>
      <c r="E69" s="442">
        <f t="shared" si="28"/>
        <v>180333.53</v>
      </c>
      <c r="F69" s="443"/>
      <c r="G69" s="444">
        <f t="shared" si="29"/>
        <v>212</v>
      </c>
      <c r="H69" s="444">
        <f t="shared" si="29"/>
        <v>6528.23</v>
      </c>
      <c r="I69" s="444">
        <f t="shared" si="29"/>
        <v>123</v>
      </c>
      <c r="J69" s="444">
        <f t="shared" si="29"/>
        <v>42752.5</v>
      </c>
      <c r="K69" s="444">
        <f t="shared" si="29"/>
        <v>18</v>
      </c>
      <c r="L69" s="444">
        <f t="shared" si="29"/>
        <v>42479.69</v>
      </c>
      <c r="M69" s="442">
        <f t="shared" si="30"/>
        <v>353</v>
      </c>
      <c r="N69" s="442">
        <f t="shared" si="31"/>
        <v>91760.42</v>
      </c>
      <c r="O69" s="305"/>
      <c r="P69" s="485">
        <v>0</v>
      </c>
      <c r="Q69" s="485">
        <v>0</v>
      </c>
      <c r="R69" s="305"/>
      <c r="S69" s="442">
        <f t="shared" si="32"/>
        <v>22</v>
      </c>
      <c r="T69" s="442">
        <f t="shared" si="32"/>
        <v>136223.31</v>
      </c>
      <c r="U69" s="305"/>
      <c r="V69" s="485">
        <v>0</v>
      </c>
      <c r="W69" s="485">
        <v>0</v>
      </c>
      <c r="X69" s="305"/>
      <c r="Y69" s="311">
        <f t="shared" si="33"/>
        <v>22295</v>
      </c>
      <c r="Z69" s="311">
        <f t="shared" si="25"/>
        <v>408317.26</v>
      </c>
      <c r="AA69" s="5"/>
      <c r="AB69" s="322">
        <v>22295</v>
      </c>
      <c r="AC69" s="322">
        <v>408317.26</v>
      </c>
      <c r="AE69" s="312">
        <f t="shared" si="26"/>
        <v>0</v>
      </c>
      <c r="AF69" s="313">
        <f t="shared" si="27"/>
        <v>0</v>
      </c>
    </row>
    <row r="70" spans="1:44" s="3" customFormat="1" ht="14.5" x14ac:dyDescent="0.25">
      <c r="A70" s="87">
        <v>42736</v>
      </c>
      <c r="B70" s="304">
        <v>2017</v>
      </c>
      <c r="C70" s="305"/>
      <c r="D70" s="442">
        <f t="shared" si="28"/>
        <v>18565</v>
      </c>
      <c r="E70" s="442">
        <f t="shared" si="28"/>
        <v>159002.22499999998</v>
      </c>
      <c r="F70" s="443"/>
      <c r="G70" s="444">
        <f t="shared" si="29"/>
        <v>282</v>
      </c>
      <c r="H70" s="444">
        <f t="shared" si="29"/>
        <v>9749.65</v>
      </c>
      <c r="I70" s="444">
        <f t="shared" si="29"/>
        <v>174</v>
      </c>
      <c r="J70" s="444">
        <f t="shared" si="29"/>
        <v>65123.59</v>
      </c>
      <c r="K70" s="444">
        <f t="shared" si="29"/>
        <v>22</v>
      </c>
      <c r="L70" s="444">
        <f t="shared" si="29"/>
        <v>57718.49</v>
      </c>
      <c r="M70" s="442">
        <f t="shared" si="30"/>
        <v>478</v>
      </c>
      <c r="N70" s="442">
        <f t="shared" si="31"/>
        <v>132591.72999999998</v>
      </c>
      <c r="O70" s="305"/>
      <c r="P70" s="485">
        <v>0</v>
      </c>
      <c r="Q70" s="485">
        <v>0</v>
      </c>
      <c r="R70" s="305"/>
      <c r="S70" s="442">
        <f t="shared" si="32"/>
        <v>8</v>
      </c>
      <c r="T70" s="442">
        <f t="shared" si="32"/>
        <v>60129.63</v>
      </c>
      <c r="U70" s="305"/>
      <c r="V70" s="485">
        <v>0</v>
      </c>
      <c r="W70" s="485">
        <v>0</v>
      </c>
      <c r="X70" s="305"/>
      <c r="Y70" s="311">
        <f t="shared" si="33"/>
        <v>19051</v>
      </c>
      <c r="Z70" s="311">
        <f t="shared" si="25"/>
        <v>351723.58499999996</v>
      </c>
      <c r="AA70" s="5"/>
      <c r="AB70" s="322">
        <v>19051</v>
      </c>
      <c r="AC70" s="322">
        <v>351723.58499999996</v>
      </c>
      <c r="AE70" s="312">
        <f t="shared" si="26"/>
        <v>0</v>
      </c>
      <c r="AF70" s="313">
        <f t="shared" si="27"/>
        <v>0</v>
      </c>
    </row>
    <row r="71" spans="1:44" s="3" customFormat="1" ht="14.5" x14ac:dyDescent="0.25">
      <c r="A71" s="87">
        <v>42736</v>
      </c>
      <c r="B71" s="304">
        <v>2018</v>
      </c>
      <c r="C71" s="305"/>
      <c r="D71" s="442">
        <f t="shared" si="28"/>
        <v>17256</v>
      </c>
      <c r="E71" s="442">
        <f t="shared" si="28"/>
        <v>150394.82</v>
      </c>
      <c r="F71" s="443"/>
      <c r="G71" s="444">
        <f t="shared" si="29"/>
        <v>329</v>
      </c>
      <c r="H71" s="444">
        <f t="shared" si="29"/>
        <v>10830.27</v>
      </c>
      <c r="I71" s="444">
        <f t="shared" si="29"/>
        <v>203</v>
      </c>
      <c r="J71" s="444">
        <f t="shared" si="29"/>
        <v>70258.75</v>
      </c>
      <c r="K71" s="444">
        <f t="shared" si="29"/>
        <v>26</v>
      </c>
      <c r="L71" s="444">
        <f t="shared" si="29"/>
        <v>56308.67</v>
      </c>
      <c r="M71" s="442">
        <f t="shared" si="30"/>
        <v>558</v>
      </c>
      <c r="N71" s="442">
        <f t="shared" si="31"/>
        <v>137397.69</v>
      </c>
      <c r="O71" s="305"/>
      <c r="P71" s="485">
        <v>0</v>
      </c>
      <c r="Q71" s="485">
        <v>0</v>
      </c>
      <c r="R71" s="305"/>
      <c r="S71" s="442">
        <f t="shared" si="32"/>
        <v>5</v>
      </c>
      <c r="T71" s="442">
        <f t="shared" si="32"/>
        <v>43919.68</v>
      </c>
      <c r="U71" s="305"/>
      <c r="V71" s="485">
        <v>0</v>
      </c>
      <c r="W71" s="485">
        <v>0</v>
      </c>
      <c r="X71" s="305"/>
      <c r="Y71" s="311">
        <f t="shared" si="33"/>
        <v>17819</v>
      </c>
      <c r="Z71" s="311">
        <f t="shared" si="25"/>
        <v>331712.19</v>
      </c>
      <c r="AA71" s="5"/>
      <c r="AB71" s="322">
        <v>17819</v>
      </c>
      <c r="AC71" s="322">
        <v>331712.19</v>
      </c>
      <c r="AE71" s="312">
        <f t="shared" si="26"/>
        <v>0</v>
      </c>
      <c r="AF71" s="313">
        <f t="shared" si="27"/>
        <v>0</v>
      </c>
    </row>
    <row r="72" spans="1:44" s="3" customFormat="1" ht="14.5" x14ac:dyDescent="0.25">
      <c r="A72" s="87">
        <v>42736</v>
      </c>
      <c r="B72" s="324">
        <v>2019</v>
      </c>
      <c r="C72" s="305"/>
      <c r="D72" s="442">
        <f t="shared" ref="D72:E76" si="34">SUM(D28+D45+D56)</f>
        <v>15901</v>
      </c>
      <c r="E72" s="442">
        <f t="shared" si="34"/>
        <v>144501.49999999997</v>
      </c>
      <c r="F72" s="443"/>
      <c r="G72" s="444">
        <f t="shared" ref="G72:L76" si="35">SUM(G28+G45+G56)</f>
        <v>334</v>
      </c>
      <c r="H72" s="444">
        <f t="shared" si="35"/>
        <v>11242.5</v>
      </c>
      <c r="I72" s="444">
        <f t="shared" si="35"/>
        <v>219</v>
      </c>
      <c r="J72" s="444">
        <f t="shared" si="35"/>
        <v>82362.7</v>
      </c>
      <c r="K72" s="444">
        <f t="shared" si="35"/>
        <v>40</v>
      </c>
      <c r="L72" s="444">
        <f t="shared" si="35"/>
        <v>137163.85</v>
      </c>
      <c r="M72" s="442">
        <f t="shared" si="30"/>
        <v>593</v>
      </c>
      <c r="N72" s="442">
        <f t="shared" si="31"/>
        <v>230769.05</v>
      </c>
      <c r="O72" s="305"/>
      <c r="P72" s="442">
        <f>P56</f>
        <v>0</v>
      </c>
      <c r="Q72" s="442">
        <f>Q56</f>
        <v>0</v>
      </c>
      <c r="R72" s="305"/>
      <c r="S72" s="442">
        <f t="shared" ref="S72:T76" si="36">SUM(S28+S45+S56)</f>
        <v>7</v>
      </c>
      <c r="T72" s="442">
        <f t="shared" si="36"/>
        <v>77950.13</v>
      </c>
      <c r="U72" s="305"/>
      <c r="V72" s="485">
        <v>0</v>
      </c>
      <c r="W72" s="485">
        <v>0</v>
      </c>
      <c r="X72" s="305"/>
      <c r="Y72" s="311">
        <f t="shared" si="33"/>
        <v>16501</v>
      </c>
      <c r="Z72" s="311">
        <f t="shared" si="25"/>
        <v>453220.67999999993</v>
      </c>
      <c r="AA72" s="5"/>
      <c r="AB72" s="322">
        <v>16501</v>
      </c>
      <c r="AC72" s="322">
        <v>453220.67999999993</v>
      </c>
      <c r="AE72" s="312">
        <f t="shared" si="26"/>
        <v>0</v>
      </c>
      <c r="AF72" s="313">
        <f t="shared" si="27"/>
        <v>0</v>
      </c>
    </row>
    <row r="73" spans="1:44" s="3" customFormat="1" ht="14.5" x14ac:dyDescent="0.25">
      <c r="A73" s="87">
        <v>42736</v>
      </c>
      <c r="B73" s="304">
        <v>2020</v>
      </c>
      <c r="C73" s="305"/>
      <c r="D73" s="442">
        <f t="shared" si="34"/>
        <v>14015</v>
      </c>
      <c r="E73" s="442">
        <f t="shared" si="34"/>
        <v>124463.87</v>
      </c>
      <c r="F73" s="445"/>
      <c r="G73" s="444">
        <f t="shared" si="35"/>
        <v>284</v>
      </c>
      <c r="H73" s="444">
        <f t="shared" si="35"/>
        <v>9194.3700000000008</v>
      </c>
      <c r="I73" s="444">
        <f t="shared" si="35"/>
        <v>187</v>
      </c>
      <c r="J73" s="444">
        <f t="shared" si="35"/>
        <v>67025.959999999992</v>
      </c>
      <c r="K73" s="444">
        <f t="shared" si="35"/>
        <v>22</v>
      </c>
      <c r="L73" s="444">
        <f t="shared" si="35"/>
        <v>56820.75</v>
      </c>
      <c r="M73" s="442">
        <f t="shared" si="30"/>
        <v>493</v>
      </c>
      <c r="N73" s="442">
        <f t="shared" si="31"/>
        <v>133041.07999999999</v>
      </c>
      <c r="O73" s="305"/>
      <c r="P73" s="442">
        <f t="shared" ref="P73:Q73" si="37">P57</f>
        <v>0</v>
      </c>
      <c r="Q73" s="442">
        <f t="shared" si="37"/>
        <v>0</v>
      </c>
      <c r="R73" s="305"/>
      <c r="S73" s="442">
        <f t="shared" si="36"/>
        <v>10</v>
      </c>
      <c r="T73" s="442">
        <f t="shared" si="36"/>
        <v>66584.34</v>
      </c>
      <c r="U73" s="305"/>
      <c r="V73" s="485">
        <v>0</v>
      </c>
      <c r="W73" s="485">
        <v>0</v>
      </c>
      <c r="X73" s="305"/>
      <c r="Y73" s="311">
        <f t="shared" si="33"/>
        <v>14518</v>
      </c>
      <c r="Z73" s="311">
        <f t="shared" si="25"/>
        <v>324089.28999999998</v>
      </c>
      <c r="AA73" s="5"/>
      <c r="AB73" s="322">
        <v>14518</v>
      </c>
      <c r="AC73" s="322">
        <v>324089.28999999998</v>
      </c>
      <c r="AE73" s="312">
        <f t="shared" si="26"/>
        <v>0</v>
      </c>
      <c r="AF73" s="313">
        <f t="shared" si="27"/>
        <v>0</v>
      </c>
      <c r="AH73"/>
      <c r="AI73" s="107"/>
      <c r="AJ73" s="107"/>
      <c r="AK73" s="107"/>
      <c r="AL73" s="107"/>
      <c r="AM73" s="107"/>
      <c r="AN73" s="107"/>
      <c r="AO73" s="107"/>
      <c r="AP73" s="107"/>
      <c r="AQ73" s="107"/>
      <c r="AR73" s="107"/>
    </row>
    <row r="74" spans="1:44" s="3" customFormat="1" ht="14.5" x14ac:dyDescent="0.25">
      <c r="A74" s="87">
        <v>42736</v>
      </c>
      <c r="B74" s="304">
        <v>2021</v>
      </c>
      <c r="C74" s="305"/>
      <c r="D74" s="442">
        <f t="shared" si="34"/>
        <v>14737</v>
      </c>
      <c r="E74" s="442">
        <f t="shared" si="34"/>
        <v>134237.74</v>
      </c>
      <c r="F74" s="443"/>
      <c r="G74" s="444">
        <f t="shared" si="35"/>
        <v>265</v>
      </c>
      <c r="H74" s="444">
        <f t="shared" si="35"/>
        <v>11502.710000000001</v>
      </c>
      <c r="I74" s="444">
        <f t="shared" si="35"/>
        <v>221</v>
      </c>
      <c r="J74" s="444">
        <f t="shared" si="35"/>
        <v>69988.12</v>
      </c>
      <c r="K74" s="444">
        <f t="shared" si="35"/>
        <v>23</v>
      </c>
      <c r="L74" s="444">
        <f t="shared" si="35"/>
        <v>58031.1</v>
      </c>
      <c r="M74" s="442">
        <f t="shared" si="30"/>
        <v>509</v>
      </c>
      <c r="N74" s="442">
        <f t="shared" si="31"/>
        <v>139521.93</v>
      </c>
      <c r="O74" s="305"/>
      <c r="P74" s="442">
        <f t="shared" ref="P74:Q74" si="38">P58</f>
        <v>0</v>
      </c>
      <c r="Q74" s="442">
        <f t="shared" si="38"/>
        <v>0</v>
      </c>
      <c r="R74" s="305"/>
      <c r="S74" s="442">
        <f t="shared" si="36"/>
        <v>3</v>
      </c>
      <c r="T74" s="442">
        <f t="shared" si="36"/>
        <v>33581.07</v>
      </c>
      <c r="U74" s="305"/>
      <c r="V74" s="442">
        <f t="shared" ref="V74:W76" si="39">SUM(V30+V47+V58)</f>
        <v>14</v>
      </c>
      <c r="W74" s="442">
        <f t="shared" si="39"/>
        <v>31540.98</v>
      </c>
      <c r="X74" s="305"/>
      <c r="Y74" s="311">
        <f t="shared" si="33"/>
        <v>15263</v>
      </c>
      <c r="Z74" s="311">
        <f t="shared" si="25"/>
        <v>338881.72</v>
      </c>
      <c r="AA74" s="5"/>
      <c r="AB74" s="286">
        <v>15264</v>
      </c>
      <c r="AC74" s="286">
        <v>338889.91</v>
      </c>
      <c r="AE74" s="312">
        <f t="shared" si="26"/>
        <v>-1</v>
      </c>
      <c r="AF74" s="313">
        <f t="shared" si="27"/>
        <v>-8.1900000000023283</v>
      </c>
      <c r="AG74" s="619"/>
      <c r="AH74" s="620"/>
      <c r="AI74" s="619"/>
      <c r="AJ74" s="619"/>
      <c r="AK74" s="619"/>
      <c r="AL74" s="107"/>
      <c r="AM74" s="107"/>
      <c r="AN74" s="107"/>
      <c r="AO74" s="107"/>
      <c r="AP74" s="107"/>
      <c r="AQ74" s="107"/>
      <c r="AR74" s="107"/>
    </row>
    <row r="75" spans="1:44" s="3" customFormat="1" ht="14.5" x14ac:dyDescent="0.25">
      <c r="A75" s="87">
        <v>42736</v>
      </c>
      <c r="B75" s="304">
        <v>2022</v>
      </c>
      <c r="C75" s="305"/>
      <c r="D75" s="442">
        <f t="shared" si="34"/>
        <v>17997</v>
      </c>
      <c r="E75" s="442">
        <f t="shared" si="34"/>
        <v>162018.54</v>
      </c>
      <c r="F75" s="443"/>
      <c r="G75" s="444">
        <f t="shared" si="35"/>
        <v>401</v>
      </c>
      <c r="H75" s="444">
        <f t="shared" si="35"/>
        <v>16130.99</v>
      </c>
      <c r="I75" s="444">
        <f t="shared" si="35"/>
        <v>421</v>
      </c>
      <c r="J75" s="444">
        <f t="shared" si="35"/>
        <v>146801.60000000001</v>
      </c>
      <c r="K75" s="444">
        <f t="shared" si="35"/>
        <v>56</v>
      </c>
      <c r="L75" s="444">
        <f t="shared" si="35"/>
        <v>116351.67</v>
      </c>
      <c r="M75" s="442">
        <f t="shared" si="30"/>
        <v>878</v>
      </c>
      <c r="N75" s="442">
        <f t="shared" si="31"/>
        <v>279284.26</v>
      </c>
      <c r="O75" s="305"/>
      <c r="P75" s="442">
        <f t="shared" ref="P75:Q75" si="40">P59</f>
        <v>0</v>
      </c>
      <c r="Q75" s="442">
        <f t="shared" si="40"/>
        <v>0</v>
      </c>
      <c r="R75" s="305"/>
      <c r="S75" s="442">
        <f t="shared" si="36"/>
        <v>3</v>
      </c>
      <c r="T75" s="442">
        <f t="shared" si="36"/>
        <v>19826.060000000001</v>
      </c>
      <c r="U75" s="305"/>
      <c r="V75" s="442">
        <f t="shared" si="39"/>
        <v>7</v>
      </c>
      <c r="W75" s="442">
        <f t="shared" si="39"/>
        <v>13082.14</v>
      </c>
      <c r="X75" s="305"/>
      <c r="Y75" s="311">
        <f t="shared" si="33"/>
        <v>18885</v>
      </c>
      <c r="Z75" s="311">
        <f t="shared" si="25"/>
        <v>474211.00000000006</v>
      </c>
      <c r="AA75" s="5"/>
      <c r="AB75" s="286">
        <v>18865</v>
      </c>
      <c r="AC75" s="286">
        <v>474044.76</v>
      </c>
      <c r="AE75" s="312">
        <f t="shared" si="26"/>
        <v>20</v>
      </c>
      <c r="AF75" s="313">
        <f t="shared" si="27"/>
        <v>166.24000000004889</v>
      </c>
      <c r="AG75" s="619"/>
      <c r="AH75" s="619"/>
      <c r="AI75" s="619"/>
      <c r="AJ75" s="619"/>
      <c r="AK75" s="619"/>
      <c r="AL75" s="107"/>
      <c r="AM75" s="107"/>
      <c r="AN75" s="107"/>
      <c r="AO75" s="107"/>
      <c r="AP75" s="107"/>
      <c r="AQ75" s="107"/>
      <c r="AR75" s="107"/>
    </row>
    <row r="76" spans="1:44" s="3" customFormat="1" ht="14.5" x14ac:dyDescent="0.25">
      <c r="A76" s="87">
        <v>42736</v>
      </c>
      <c r="B76" s="304">
        <v>2023</v>
      </c>
      <c r="C76" s="305"/>
      <c r="D76" s="442">
        <f t="shared" si="34"/>
        <v>22364</v>
      </c>
      <c r="E76" s="442">
        <f t="shared" si="34"/>
        <v>197839.04</v>
      </c>
      <c r="F76" s="443"/>
      <c r="G76" s="444">
        <f t="shared" si="35"/>
        <v>279</v>
      </c>
      <c r="H76" s="444">
        <f t="shared" si="35"/>
        <v>9488.57</v>
      </c>
      <c r="I76" s="444">
        <f t="shared" si="35"/>
        <v>193</v>
      </c>
      <c r="J76" s="444">
        <f t="shared" si="35"/>
        <v>70532.350000000006</v>
      </c>
      <c r="K76" s="444">
        <f t="shared" si="35"/>
        <v>29</v>
      </c>
      <c r="L76" s="444">
        <f t="shared" si="35"/>
        <v>49816.14</v>
      </c>
      <c r="M76" s="442">
        <f t="shared" si="30"/>
        <v>501</v>
      </c>
      <c r="N76" s="442">
        <f t="shared" si="31"/>
        <v>129837.06000000001</v>
      </c>
      <c r="O76" s="305"/>
      <c r="P76" s="442">
        <f t="shared" ref="P76:Q76" si="41">P60</f>
        <v>0</v>
      </c>
      <c r="Q76" s="442">
        <f t="shared" si="41"/>
        <v>0</v>
      </c>
      <c r="R76" s="305"/>
      <c r="S76" s="442">
        <f t="shared" si="36"/>
        <v>1</v>
      </c>
      <c r="T76" s="442">
        <f t="shared" si="36"/>
        <v>25612.2</v>
      </c>
      <c r="U76" s="305"/>
      <c r="V76" s="442">
        <f t="shared" si="39"/>
        <v>82</v>
      </c>
      <c r="W76" s="442">
        <f t="shared" si="39"/>
        <v>98844.01</v>
      </c>
      <c r="X76" s="305"/>
      <c r="Y76" s="311">
        <f t="shared" si="33"/>
        <v>22948</v>
      </c>
      <c r="Z76" s="311">
        <f t="shared" si="25"/>
        <v>452132.31000000006</v>
      </c>
      <c r="AA76" s="5"/>
      <c r="AB76" s="286">
        <v>22939</v>
      </c>
      <c r="AC76" s="286">
        <v>451550.75000000006</v>
      </c>
      <c r="AE76" s="312">
        <f t="shared" ref="AE76:AE77" si="42">Y76-AB76</f>
        <v>9</v>
      </c>
      <c r="AF76" s="313">
        <f t="shared" ref="AF76:AF77" si="43">Z76-AC76</f>
        <v>581.55999999999767</v>
      </c>
      <c r="AH76" s="471"/>
      <c r="AI76" s="107"/>
      <c r="AJ76" s="107"/>
      <c r="AK76" s="107"/>
      <c r="AL76" s="107"/>
      <c r="AM76" s="107"/>
      <c r="AN76" s="107"/>
      <c r="AO76" s="107"/>
      <c r="AP76" s="107"/>
      <c r="AQ76" s="107"/>
      <c r="AR76" s="107"/>
    </row>
    <row r="77" spans="1:44" s="3" customFormat="1" ht="14.5" x14ac:dyDescent="0.25">
      <c r="A77" s="87">
        <v>42736</v>
      </c>
      <c r="B77" s="304">
        <v>2024</v>
      </c>
      <c r="C77" s="305"/>
      <c r="D77" s="442">
        <f t="shared" ref="D77:E78" si="44">SUM(D33+D50+D61)</f>
        <v>17598</v>
      </c>
      <c r="E77" s="442">
        <f t="shared" si="44"/>
        <v>151606.91</v>
      </c>
      <c r="F77" s="443"/>
      <c r="G77" s="444">
        <f t="shared" ref="G77:L78" si="45">SUM(G33+G50+G61)</f>
        <v>187</v>
      </c>
      <c r="H77" s="444">
        <f t="shared" si="45"/>
        <v>7103.02</v>
      </c>
      <c r="I77" s="444">
        <f t="shared" si="45"/>
        <v>144</v>
      </c>
      <c r="J77" s="444">
        <f t="shared" si="45"/>
        <v>42195.07</v>
      </c>
      <c r="K77" s="444">
        <f t="shared" si="45"/>
        <v>23</v>
      </c>
      <c r="L77" s="444">
        <f t="shared" si="45"/>
        <v>40274.94</v>
      </c>
      <c r="M77" s="442">
        <f t="shared" si="30"/>
        <v>354</v>
      </c>
      <c r="N77" s="442">
        <f t="shared" si="31"/>
        <v>89573.03</v>
      </c>
      <c r="O77" s="305"/>
      <c r="P77" s="442">
        <f t="shared" ref="P77:Q77" si="46">P61</f>
        <v>0</v>
      </c>
      <c r="Q77" s="442">
        <f t="shared" si="46"/>
        <v>0</v>
      </c>
      <c r="R77" s="305"/>
      <c r="S77" s="442">
        <f t="shared" ref="S77:T78" si="47">SUM(S33+S50+S61)</f>
        <v>0</v>
      </c>
      <c r="T77" s="442">
        <f t="shared" si="47"/>
        <v>0</v>
      </c>
      <c r="U77" s="305"/>
      <c r="V77" s="442">
        <f t="shared" ref="V77:W78" si="48">SUM(V33+V50+V61)</f>
        <v>12</v>
      </c>
      <c r="W77" s="442">
        <f t="shared" si="48"/>
        <v>34961.18</v>
      </c>
      <c r="X77" s="305"/>
      <c r="Y77" s="311">
        <f t="shared" si="33"/>
        <v>17964</v>
      </c>
      <c r="Z77" s="311">
        <f t="shared" si="25"/>
        <v>276141.12</v>
      </c>
      <c r="AA77" s="5"/>
      <c r="AB77" s="286">
        <v>17753</v>
      </c>
      <c r="AC77" s="286">
        <v>271951.52</v>
      </c>
      <c r="AE77" s="312">
        <f t="shared" si="42"/>
        <v>211</v>
      </c>
      <c r="AF77" s="313">
        <f t="shared" si="43"/>
        <v>4189.5999999999767</v>
      </c>
      <c r="AH77" s="107"/>
      <c r="AI77" s="107"/>
      <c r="AJ77" s="107"/>
      <c r="AK77" s="107"/>
      <c r="AL77" s="107"/>
      <c r="AM77" s="107"/>
      <c r="AN77" s="107"/>
      <c r="AO77" s="107"/>
      <c r="AP77" s="107"/>
      <c r="AQ77" s="107"/>
      <c r="AR77" s="107"/>
    </row>
    <row r="78" spans="1:44" s="3" customFormat="1" ht="14.5" x14ac:dyDescent="0.25">
      <c r="A78" s="87">
        <v>42736</v>
      </c>
      <c r="B78" s="304">
        <v>2025</v>
      </c>
      <c r="C78" s="305"/>
      <c r="D78" s="442">
        <f t="shared" si="44"/>
        <v>3639</v>
      </c>
      <c r="E78" s="442">
        <f t="shared" si="44"/>
        <v>32888.33</v>
      </c>
      <c r="F78" s="443"/>
      <c r="G78" s="444">
        <f t="shared" si="45"/>
        <v>29</v>
      </c>
      <c r="H78" s="444">
        <f t="shared" si="45"/>
        <v>1128.0999999999999</v>
      </c>
      <c r="I78" s="444">
        <f t="shared" si="45"/>
        <v>16</v>
      </c>
      <c r="J78" s="444">
        <f t="shared" si="45"/>
        <v>6122.82</v>
      </c>
      <c r="K78" s="444">
        <f t="shared" si="45"/>
        <v>0</v>
      </c>
      <c r="L78" s="444">
        <f t="shared" si="45"/>
        <v>0</v>
      </c>
      <c r="M78" s="442">
        <f t="shared" si="30"/>
        <v>45</v>
      </c>
      <c r="N78" s="442">
        <f t="shared" si="31"/>
        <v>7250.92</v>
      </c>
      <c r="O78" s="305"/>
      <c r="P78" s="442">
        <f t="shared" ref="P78:Q78" si="49">P62</f>
        <v>0</v>
      </c>
      <c r="Q78" s="442">
        <f t="shared" si="49"/>
        <v>0</v>
      </c>
      <c r="R78" s="305"/>
      <c r="S78" s="442">
        <f t="shared" si="47"/>
        <v>1</v>
      </c>
      <c r="T78" s="442">
        <f t="shared" si="47"/>
        <v>2259.9</v>
      </c>
      <c r="U78" s="305"/>
      <c r="V78" s="442">
        <f t="shared" si="48"/>
        <v>1</v>
      </c>
      <c r="W78" s="442">
        <f t="shared" si="48"/>
        <v>305.08</v>
      </c>
      <c r="X78" s="305"/>
      <c r="Y78" s="311">
        <f t="shared" si="33"/>
        <v>3686</v>
      </c>
      <c r="Z78" s="311">
        <f t="shared" si="25"/>
        <v>42704.23</v>
      </c>
      <c r="AA78" s="5"/>
      <c r="AB78" s="286">
        <v>2046</v>
      </c>
      <c r="AC78" s="286">
        <v>23012.94</v>
      </c>
      <c r="AE78" s="312">
        <f t="shared" si="26"/>
        <v>1640</v>
      </c>
      <c r="AF78" s="313">
        <f t="shared" si="27"/>
        <v>19691.290000000005</v>
      </c>
      <c r="AH78" s="107"/>
      <c r="AI78" s="107"/>
      <c r="AJ78" s="107"/>
      <c r="AK78" s="107"/>
      <c r="AL78" s="107"/>
      <c r="AM78" s="107"/>
      <c r="AN78" s="107"/>
      <c r="AO78" s="107"/>
      <c r="AP78" s="107"/>
      <c r="AQ78" s="107"/>
      <c r="AR78" s="107"/>
    </row>
    <row r="79" spans="1:44" ht="5.5" customHeight="1" thickBot="1" x14ac:dyDescent="0.35"/>
    <row r="80" spans="1:44" s="48" customFormat="1" ht="29" thickTop="1" thickBot="1" x14ac:dyDescent="0.3">
      <c r="A80" s="316"/>
      <c r="B80" s="447" t="s">
        <v>356</v>
      </c>
      <c r="C80" s="198"/>
      <c r="D80" s="448">
        <f>SUM(D67:D78)</f>
        <v>206148</v>
      </c>
      <c r="E80" s="449">
        <f>SUM(E67:E78)</f>
        <v>1768421.2050000001</v>
      </c>
      <c r="F80" s="199"/>
      <c r="G80" s="450">
        <f t="shared" ref="G80:N80" si="50">SUM(G67:G78)</f>
        <v>5718</v>
      </c>
      <c r="H80" s="451">
        <f t="shared" si="50"/>
        <v>191400.552</v>
      </c>
      <c r="I80" s="451">
        <f t="shared" si="50"/>
        <v>3560</v>
      </c>
      <c r="J80" s="451">
        <f t="shared" si="50"/>
        <v>1168672.2830000001</v>
      </c>
      <c r="K80" s="451">
        <f t="shared" si="50"/>
        <v>424</v>
      </c>
      <c r="L80" s="451">
        <f t="shared" si="50"/>
        <v>982967.59400000004</v>
      </c>
      <c r="M80" s="449">
        <f t="shared" si="50"/>
        <v>9702</v>
      </c>
      <c r="N80" s="452">
        <f t="shared" si="50"/>
        <v>2343040.4289999995</v>
      </c>
      <c r="O80" s="199"/>
      <c r="P80" s="448">
        <f>SUM(P67:P78)</f>
        <v>0</v>
      </c>
      <c r="Q80" s="449">
        <f>SUM(Q67:Q78)</f>
        <v>0</v>
      </c>
      <c r="R80" s="199"/>
      <c r="S80" s="448">
        <f>SUM(S67:S78)</f>
        <v>192</v>
      </c>
      <c r="T80" s="449">
        <f>SUM(T67:T78)</f>
        <v>817273.35499999998</v>
      </c>
      <c r="U80" s="199"/>
      <c r="V80" s="448">
        <f t="shared" ref="V80:Z80" si="51">SUM(V67:V78)</f>
        <v>116</v>
      </c>
      <c r="W80" s="449">
        <f t="shared" si="51"/>
        <v>178733.38999999998</v>
      </c>
      <c r="X80" s="199"/>
      <c r="Y80" s="448">
        <f t="shared" si="51"/>
        <v>216158</v>
      </c>
      <c r="Z80" s="449">
        <f t="shared" si="51"/>
        <v>5107468.3789999997</v>
      </c>
      <c r="AA80" s="8"/>
      <c r="AB80" s="453">
        <f>SUM(AB67:AB78)</f>
        <v>214279</v>
      </c>
      <c r="AC80" s="454">
        <f>SUM(AC67:AC78)</f>
        <v>5082847.8789999997</v>
      </c>
      <c r="AD80" s="200"/>
      <c r="AE80" s="455">
        <f>SUM(AE67:AE78)</f>
        <v>1879</v>
      </c>
      <c r="AF80" s="456">
        <f>SUM(AF67:AF78)</f>
        <v>24620.500000000025</v>
      </c>
    </row>
    <row r="81" spans="4:25" ht="14.5" thickTop="1" x14ac:dyDescent="0.3">
      <c r="D81" s="469"/>
    </row>
    <row r="82" spans="4:25" x14ac:dyDescent="0.3">
      <c r="G82" s="470"/>
    </row>
    <row r="83" spans="4:25" x14ac:dyDescent="0.3">
      <c r="Y83" s="125"/>
    </row>
    <row r="84" spans="4:25" x14ac:dyDescent="0.3">
      <c r="I84"/>
      <c r="K84"/>
    </row>
    <row r="85" spans="4:25" x14ac:dyDescent="0.3">
      <c r="I85"/>
      <c r="K85"/>
    </row>
  </sheetData>
  <mergeCells count="23">
    <mergeCell ref="V55:W55"/>
    <mergeCell ref="G1:L1"/>
    <mergeCell ref="AC5:AC6"/>
    <mergeCell ref="Y4:Z5"/>
    <mergeCell ref="G5:H5"/>
    <mergeCell ref="M5:N5"/>
    <mergeCell ref="V4:W5"/>
    <mergeCell ref="P4:Q5"/>
    <mergeCell ref="D38:W38"/>
    <mergeCell ref="D39:W39"/>
    <mergeCell ref="D4:E5"/>
    <mergeCell ref="G4:H4"/>
    <mergeCell ref="M4:N4"/>
    <mergeCell ref="I4:J4"/>
    <mergeCell ref="K4:L4"/>
    <mergeCell ref="K5:L5"/>
    <mergeCell ref="AE5:AE6"/>
    <mergeCell ref="AF5:AF6"/>
    <mergeCell ref="S4:T5"/>
    <mergeCell ref="I5:J5"/>
    <mergeCell ref="AB2:AC4"/>
    <mergeCell ref="AE2:AF4"/>
    <mergeCell ref="AB5:AB6"/>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S67:T67 D67:N6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Y38"/>
  <sheetViews>
    <sheetView showGridLines="0" zoomScale="85" zoomScaleNormal="85" workbookViewId="0">
      <pane ySplit="5" topLeftCell="A6" activePane="bottomLeft" state="frozen"/>
      <selection activeCell="A2" sqref="A2"/>
      <selection pane="bottomLeft" activeCell="B1" sqref="B1:H1"/>
    </sheetView>
  </sheetViews>
  <sheetFormatPr defaultColWidth="10.36328125" defaultRowHeight="17.5" x14ac:dyDescent="0.35"/>
  <cols>
    <col min="1" max="1" width="1.36328125" style="92" customWidth="1"/>
    <col min="2" max="2" width="17.453125" style="15" bestFit="1" customWidth="1"/>
    <col min="3" max="3" width="0.90625" style="1" customWidth="1"/>
    <col min="4" max="4" width="11.6328125" style="1" customWidth="1"/>
    <col min="5" max="5" width="13.54296875" style="125" customWidth="1"/>
    <col min="6" max="6" width="0.90625" style="1" customWidth="1"/>
    <col min="7" max="7" width="14.36328125" style="1" customWidth="1"/>
    <col min="8" max="8" width="16.36328125" style="1" bestFit="1" customWidth="1"/>
    <col min="9" max="9" width="0.90625" style="1" customWidth="1"/>
    <col min="10" max="10" width="12.453125" style="1" customWidth="1"/>
    <col min="11" max="11" width="15.36328125" style="1" customWidth="1"/>
    <col min="12" max="12" width="0.90625" style="1" customWidth="1"/>
    <col min="13" max="13" width="11.08984375" style="1" customWidth="1"/>
    <col min="14" max="14" width="13.54296875" style="1" customWidth="1"/>
    <col min="15" max="15" width="0.90625" style="1" customWidth="1"/>
    <col min="16" max="16" width="11.36328125" style="1" customWidth="1"/>
    <col min="17" max="17" width="15" style="1" customWidth="1"/>
    <col min="18" max="18" width="0.6328125" style="92" customWidth="1"/>
    <col min="19" max="19" width="10.36328125" style="92"/>
    <col min="20" max="20" width="1.54296875" style="92" customWidth="1"/>
    <col min="21" max="21" width="5.36328125" style="92" customWidth="1"/>
    <col min="22" max="24" width="10.36328125" style="92"/>
    <col min="25" max="25" width="10.90625" style="92" bestFit="1" customWidth="1"/>
    <col min="26" max="16384" width="10.36328125" style="92"/>
  </cols>
  <sheetData>
    <row r="1" spans="2:20" s="1" customFormat="1" ht="26.4" customHeight="1" x14ac:dyDescent="0.3">
      <c r="B1" s="601" t="s">
        <v>382</v>
      </c>
      <c r="C1" s="601"/>
      <c r="D1" s="601"/>
      <c r="E1" s="601"/>
      <c r="F1" s="601"/>
      <c r="G1" s="601"/>
      <c r="H1" s="601"/>
      <c r="K1" s="184"/>
      <c r="L1" s="184"/>
      <c r="M1" s="184"/>
      <c r="N1" s="184"/>
      <c r="O1" s="184"/>
      <c r="P1" s="184"/>
      <c r="Q1" s="184"/>
      <c r="R1" s="184"/>
      <c r="S1" s="184"/>
      <c r="T1" s="184"/>
    </row>
    <row r="2" spans="2:20" ht="27" customHeight="1" x14ac:dyDescent="0.35">
      <c r="B2" s="521" t="s">
        <v>383</v>
      </c>
      <c r="C2" s="521"/>
      <c r="D2" s="521"/>
      <c r="E2" s="521"/>
      <c r="F2" s="521"/>
      <c r="G2" s="521"/>
      <c r="H2" s="480">
        <f>'Annual Capacity'!M1</f>
        <v>45747</v>
      </c>
      <c r="I2" s="466"/>
      <c r="J2" s="184"/>
      <c r="K2" s="184"/>
      <c r="L2" s="184"/>
      <c r="M2" s="184"/>
      <c r="N2" s="184"/>
      <c r="O2" s="184"/>
      <c r="P2" s="184"/>
      <c r="Q2" s="184"/>
      <c r="R2" s="184"/>
      <c r="S2" s="184"/>
      <c r="T2" s="184"/>
    </row>
    <row r="3" spans="2:20" ht="12" customHeight="1" x14ac:dyDescent="0.35">
      <c r="B3" s="285"/>
      <c r="C3" s="285"/>
      <c r="D3" s="285"/>
      <c r="E3" s="297"/>
      <c r="F3" s="285"/>
      <c r="G3" s="285"/>
      <c r="H3" s="285"/>
      <c r="I3" s="285"/>
      <c r="J3" s="285"/>
      <c r="K3" s="285"/>
      <c r="L3" s="285"/>
      <c r="M3" s="285"/>
      <c r="N3" s="285"/>
      <c r="O3" s="285"/>
      <c r="P3" s="285"/>
      <c r="Q3" s="285"/>
      <c r="R3" s="285"/>
      <c r="S3" s="285"/>
      <c r="T3" s="285"/>
    </row>
    <row r="4" spans="2:20" s="94" customFormat="1" ht="43.25" customHeight="1" x14ac:dyDescent="0.3">
      <c r="B4" s="153"/>
      <c r="C4" s="6"/>
      <c r="D4" s="487" t="s">
        <v>4</v>
      </c>
      <c r="E4" s="487"/>
      <c r="F4" s="6"/>
      <c r="G4" s="486" t="s">
        <v>345</v>
      </c>
      <c r="H4" s="486"/>
      <c r="I4" s="6"/>
      <c r="J4" s="487" t="s">
        <v>25</v>
      </c>
      <c r="K4" s="487"/>
      <c r="L4" s="6"/>
      <c r="M4" s="487" t="s">
        <v>377</v>
      </c>
      <c r="N4" s="487"/>
      <c r="O4" s="6"/>
      <c r="P4" s="603" t="str">
        <f>'Annual Capacity'!Y4</f>
        <v>Total of All Projects               as 03/31/2025 (kW)</v>
      </c>
      <c r="Q4" s="604"/>
      <c r="T4" s="15"/>
    </row>
    <row r="5" spans="2:20" s="95" customFormat="1" ht="42" x14ac:dyDescent="0.3">
      <c r="B5" s="217" t="s">
        <v>34</v>
      </c>
      <c r="C5" s="44"/>
      <c r="D5" s="59" t="s">
        <v>8</v>
      </c>
      <c r="E5" s="123" t="s">
        <v>10</v>
      </c>
      <c r="F5" s="44"/>
      <c r="G5" s="59" t="s">
        <v>8</v>
      </c>
      <c r="H5" s="59" t="s">
        <v>10</v>
      </c>
      <c r="I5" s="44"/>
      <c r="J5" s="59" t="s">
        <v>8</v>
      </c>
      <c r="K5" s="59" t="s">
        <v>10</v>
      </c>
      <c r="L5" s="44"/>
      <c r="M5" s="59" t="s">
        <v>8</v>
      </c>
      <c r="N5" s="59" t="s">
        <v>10</v>
      </c>
      <c r="O5" s="44"/>
      <c r="P5" s="212" t="s">
        <v>7</v>
      </c>
      <c r="Q5" s="212" t="s">
        <v>11</v>
      </c>
      <c r="S5" s="218" t="s">
        <v>56</v>
      </c>
      <c r="T5" s="15"/>
    </row>
    <row r="6" spans="2:20" s="95" customFormat="1" x14ac:dyDescent="0.3">
      <c r="B6" s="215" t="s">
        <v>35</v>
      </c>
      <c r="C6" s="98"/>
      <c r="D6" s="368">
        <v>2234</v>
      </c>
      <c r="E6" s="368">
        <v>22602.542000000001</v>
      </c>
      <c r="F6" s="80"/>
      <c r="G6" s="368">
        <v>179</v>
      </c>
      <c r="H6" s="368">
        <v>35073.169000000002</v>
      </c>
      <c r="I6" s="80"/>
      <c r="J6" s="369">
        <v>5</v>
      </c>
      <c r="K6" s="368">
        <v>33383.089999999997</v>
      </c>
      <c r="L6" s="80"/>
      <c r="M6" s="369">
        <v>0</v>
      </c>
      <c r="N6" s="368">
        <v>0</v>
      </c>
      <c r="O6" s="98"/>
      <c r="P6" s="213">
        <f t="shared" ref="P6:P26" si="0">SUM(D6+G6+J6+M6)</f>
        <v>2418</v>
      </c>
      <c r="Q6" s="213">
        <f t="shared" ref="Q6:Q26" si="1">SUM(E6+H6+K6+N6)</f>
        <v>91058.801000000007</v>
      </c>
      <c r="S6" s="29">
        <f>Q6/$Q$28</f>
        <v>1.782855888192502E-2</v>
      </c>
      <c r="T6" s="15"/>
    </row>
    <row r="7" spans="2:20" s="95" customFormat="1" x14ac:dyDescent="0.3">
      <c r="B7" s="215" t="s">
        <v>36</v>
      </c>
      <c r="C7" s="98"/>
      <c r="D7" s="368">
        <v>2005</v>
      </c>
      <c r="E7" s="368">
        <v>19346.550999999999</v>
      </c>
      <c r="F7" s="80"/>
      <c r="G7" s="368">
        <v>149</v>
      </c>
      <c r="H7" s="368">
        <v>56002.347000000002</v>
      </c>
      <c r="I7" s="80"/>
      <c r="J7" s="369">
        <v>8</v>
      </c>
      <c r="K7" s="368">
        <v>53167.504000000001</v>
      </c>
      <c r="L7" s="80"/>
      <c r="M7" s="369">
        <v>0</v>
      </c>
      <c r="N7" s="368">
        <v>0</v>
      </c>
      <c r="O7" s="98"/>
      <c r="P7" s="213">
        <f t="shared" si="0"/>
        <v>2162</v>
      </c>
      <c r="Q7" s="213">
        <f t="shared" si="1"/>
        <v>128516.402</v>
      </c>
      <c r="S7" s="29">
        <f t="shared" ref="S7:S26" si="2">Q7/$Q$28</f>
        <v>2.5162446849592783E-2</v>
      </c>
      <c r="T7" s="15"/>
    </row>
    <row r="8" spans="2:20" s="96" customFormat="1" x14ac:dyDescent="0.3">
      <c r="B8" s="215" t="s">
        <v>37</v>
      </c>
      <c r="C8" s="99"/>
      <c r="D8" s="368">
        <v>5256</v>
      </c>
      <c r="E8" s="368">
        <v>45948.951000000001</v>
      </c>
      <c r="F8" s="370"/>
      <c r="G8" s="368">
        <v>419</v>
      </c>
      <c r="H8" s="368">
        <v>118681.09600000001</v>
      </c>
      <c r="I8" s="80"/>
      <c r="J8" s="369">
        <v>3</v>
      </c>
      <c r="K8" s="368">
        <v>30806.19</v>
      </c>
      <c r="L8" s="80"/>
      <c r="M8" s="369">
        <v>5</v>
      </c>
      <c r="N8" s="368">
        <v>3099.39</v>
      </c>
      <c r="O8" s="98"/>
      <c r="P8" s="213">
        <f t="shared" si="0"/>
        <v>5683</v>
      </c>
      <c r="Q8" s="213">
        <f t="shared" si="1"/>
        <v>198535.62700000004</v>
      </c>
      <c r="S8" s="29">
        <f t="shared" si="2"/>
        <v>3.8871631047825934E-2</v>
      </c>
      <c r="T8" s="15"/>
    </row>
    <row r="9" spans="2:20" s="96" customFormat="1" x14ac:dyDescent="0.3">
      <c r="B9" s="215" t="s">
        <v>38</v>
      </c>
      <c r="C9" s="99"/>
      <c r="D9" s="368">
        <v>2646</v>
      </c>
      <c r="E9" s="368">
        <v>29615.006000000001</v>
      </c>
      <c r="F9" s="370"/>
      <c r="G9" s="368">
        <v>207</v>
      </c>
      <c r="H9" s="368">
        <v>26454.931</v>
      </c>
      <c r="I9" s="80"/>
      <c r="J9" s="369">
        <v>13</v>
      </c>
      <c r="K9" s="368">
        <v>80310.024999999994</v>
      </c>
      <c r="L9" s="80"/>
      <c r="M9" s="369">
        <v>1</v>
      </c>
      <c r="N9" s="368">
        <v>682.24</v>
      </c>
      <c r="O9" s="98"/>
      <c r="P9" s="213">
        <f t="shared" si="0"/>
        <v>2867</v>
      </c>
      <c r="Q9" s="213">
        <f t="shared" si="1"/>
        <v>137062.20199999999</v>
      </c>
      <c r="S9" s="29">
        <f t="shared" si="2"/>
        <v>2.683564369404887E-2</v>
      </c>
      <c r="T9" s="15"/>
    </row>
    <row r="10" spans="2:20" s="95" customFormat="1" x14ac:dyDescent="0.3">
      <c r="B10" s="215" t="s">
        <v>39</v>
      </c>
      <c r="C10" s="98"/>
      <c r="D10" s="368">
        <v>6823</v>
      </c>
      <c r="E10" s="368">
        <v>61708.239000000001</v>
      </c>
      <c r="F10" s="80"/>
      <c r="G10" s="368">
        <v>444</v>
      </c>
      <c r="H10" s="368">
        <v>140115.13699999999</v>
      </c>
      <c r="I10" s="80"/>
      <c r="J10" s="369">
        <v>3</v>
      </c>
      <c r="K10" s="368">
        <v>5755.86</v>
      </c>
      <c r="L10" s="80"/>
      <c r="M10" s="369">
        <v>5</v>
      </c>
      <c r="N10" s="368">
        <v>13572.79</v>
      </c>
      <c r="O10" s="98"/>
      <c r="P10" s="213">
        <f t="shared" si="0"/>
        <v>7275</v>
      </c>
      <c r="Q10" s="213">
        <f t="shared" si="1"/>
        <v>221152.02599999998</v>
      </c>
      <c r="S10" s="29">
        <f t="shared" si="2"/>
        <v>4.3299734612121811E-2</v>
      </c>
      <c r="T10" s="15"/>
    </row>
    <row r="11" spans="2:20" s="95" customFormat="1" x14ac:dyDescent="0.3">
      <c r="B11" s="215" t="s">
        <v>40</v>
      </c>
      <c r="C11" s="98"/>
      <c r="D11" s="368">
        <v>6334</v>
      </c>
      <c r="E11" s="368">
        <v>48794.05</v>
      </c>
      <c r="F11" s="80"/>
      <c r="G11" s="368">
        <v>341</v>
      </c>
      <c r="H11" s="368">
        <v>69328.407999999996</v>
      </c>
      <c r="I11" s="80"/>
      <c r="J11" s="369">
        <v>5</v>
      </c>
      <c r="K11" s="368">
        <v>3514.01</v>
      </c>
      <c r="L11" s="80"/>
      <c r="M11" s="369">
        <v>1</v>
      </c>
      <c r="N11" s="368">
        <v>272.55</v>
      </c>
      <c r="O11" s="98"/>
      <c r="P11" s="213">
        <f t="shared" si="0"/>
        <v>6681</v>
      </c>
      <c r="Q11" s="213">
        <f t="shared" si="1"/>
        <v>121909.018</v>
      </c>
      <c r="S11" s="29">
        <f t="shared" si="2"/>
        <v>2.3868775799613887E-2</v>
      </c>
      <c r="T11" s="15"/>
    </row>
    <row r="12" spans="2:20" s="95" customFormat="1" x14ac:dyDescent="0.3">
      <c r="B12" s="215" t="s">
        <v>41</v>
      </c>
      <c r="C12" s="98"/>
      <c r="D12" s="368">
        <v>11431</v>
      </c>
      <c r="E12" s="368">
        <v>87725.801000000007</v>
      </c>
      <c r="F12" s="80"/>
      <c r="G12" s="368">
        <v>726</v>
      </c>
      <c r="H12" s="368">
        <v>140799.46799999999</v>
      </c>
      <c r="I12" s="80"/>
      <c r="J12" s="369">
        <v>2</v>
      </c>
      <c r="K12" s="368">
        <v>2688.92</v>
      </c>
      <c r="L12" s="80"/>
      <c r="M12" s="369">
        <v>7</v>
      </c>
      <c r="N12" s="368">
        <v>11312.7</v>
      </c>
      <c r="O12" s="98"/>
      <c r="P12" s="213">
        <f t="shared" si="0"/>
        <v>12166</v>
      </c>
      <c r="Q12" s="213">
        <f t="shared" si="1"/>
        <v>242526.88900000002</v>
      </c>
      <c r="S12" s="29">
        <f t="shared" si="2"/>
        <v>4.7484755712812354E-2</v>
      </c>
      <c r="T12" s="15"/>
    </row>
    <row r="13" spans="2:20" s="95" customFormat="1" x14ac:dyDescent="0.3">
      <c r="B13" s="215" t="s">
        <v>42</v>
      </c>
      <c r="C13" s="98"/>
      <c r="D13" s="368">
        <v>3006</v>
      </c>
      <c r="E13" s="368">
        <v>19245.170999999998</v>
      </c>
      <c r="F13" s="80"/>
      <c r="G13" s="368">
        <v>356</v>
      </c>
      <c r="H13" s="368">
        <v>108212.13499999999</v>
      </c>
      <c r="I13" s="80"/>
      <c r="J13" s="369">
        <v>7</v>
      </c>
      <c r="K13" s="368">
        <v>9077.125</v>
      </c>
      <c r="L13" s="80"/>
      <c r="M13" s="369">
        <v>10</v>
      </c>
      <c r="N13" s="368">
        <v>11309.33</v>
      </c>
      <c r="O13" s="98"/>
      <c r="P13" s="213">
        <f t="shared" si="0"/>
        <v>3379</v>
      </c>
      <c r="Q13" s="213">
        <f t="shared" si="1"/>
        <v>147843.76099999997</v>
      </c>
      <c r="S13" s="29">
        <f t="shared" si="2"/>
        <v>2.8946583629118387E-2</v>
      </c>
      <c r="T13" s="15"/>
    </row>
    <row r="14" spans="2:20" s="93" customFormat="1" x14ac:dyDescent="0.35">
      <c r="B14" s="215" t="s">
        <v>43</v>
      </c>
      <c r="C14" s="98"/>
      <c r="D14" s="368">
        <v>8466</v>
      </c>
      <c r="E14" s="368">
        <v>58576.805999999997</v>
      </c>
      <c r="F14" s="80"/>
      <c r="G14" s="368">
        <v>421</v>
      </c>
      <c r="H14" s="368">
        <v>102254.662</v>
      </c>
      <c r="I14" s="80"/>
      <c r="J14" s="369">
        <v>15</v>
      </c>
      <c r="K14" s="368">
        <v>12831.09</v>
      </c>
      <c r="L14" s="80"/>
      <c r="M14" s="369">
        <v>3</v>
      </c>
      <c r="N14" s="368">
        <v>5730.76</v>
      </c>
      <c r="O14" s="98"/>
      <c r="P14" s="213">
        <f t="shared" si="0"/>
        <v>8905</v>
      </c>
      <c r="Q14" s="213">
        <f t="shared" si="1"/>
        <v>179393.318</v>
      </c>
      <c r="S14" s="29">
        <f t="shared" si="2"/>
        <v>3.5123725525299847E-2</v>
      </c>
      <c r="T14" s="15"/>
    </row>
    <row r="15" spans="2:20" x14ac:dyDescent="0.35">
      <c r="B15" s="215" t="s">
        <v>44</v>
      </c>
      <c r="C15" s="80"/>
      <c r="D15" s="368">
        <v>11113</v>
      </c>
      <c r="E15" s="368">
        <v>77889.498999999996</v>
      </c>
      <c r="F15" s="80"/>
      <c r="G15" s="368">
        <v>444</v>
      </c>
      <c r="H15" s="368">
        <v>108874.13</v>
      </c>
      <c r="I15" s="80"/>
      <c r="J15" s="369">
        <v>10</v>
      </c>
      <c r="K15" s="368">
        <v>6375.6949999999997</v>
      </c>
      <c r="L15" s="80"/>
      <c r="M15" s="369">
        <v>4</v>
      </c>
      <c r="N15" s="368">
        <v>11003.51</v>
      </c>
      <c r="O15" s="80"/>
      <c r="P15" s="213">
        <f t="shared" si="0"/>
        <v>11571</v>
      </c>
      <c r="Q15" s="213">
        <f t="shared" si="1"/>
        <v>204142.83400000003</v>
      </c>
      <c r="S15" s="29">
        <f t="shared" si="2"/>
        <v>3.9969475726921173E-2</v>
      </c>
      <c r="T15" s="15"/>
    </row>
    <row r="16" spans="2:20" s="93" customFormat="1" x14ac:dyDescent="0.35">
      <c r="B16" s="215" t="s">
        <v>45</v>
      </c>
      <c r="C16" s="98"/>
      <c r="D16" s="368">
        <v>18945</v>
      </c>
      <c r="E16" s="368">
        <v>153483.603</v>
      </c>
      <c r="F16" s="80"/>
      <c r="G16" s="368">
        <v>886</v>
      </c>
      <c r="H16" s="368">
        <v>375025.88099999999</v>
      </c>
      <c r="I16" s="80"/>
      <c r="J16" s="369">
        <v>31</v>
      </c>
      <c r="K16" s="368">
        <v>80328.971000000005</v>
      </c>
      <c r="L16" s="80"/>
      <c r="M16" s="369">
        <v>18</v>
      </c>
      <c r="N16" s="368">
        <v>40831.82</v>
      </c>
      <c r="O16" s="98"/>
      <c r="P16" s="213">
        <f t="shared" si="0"/>
        <v>19880</v>
      </c>
      <c r="Q16" s="213">
        <f t="shared" si="1"/>
        <v>649670.27499999991</v>
      </c>
      <c r="S16" s="29">
        <f t="shared" si="2"/>
        <v>0.12720005781400437</v>
      </c>
      <c r="T16" s="15"/>
    </row>
    <row r="17" spans="2:25" x14ac:dyDescent="0.35">
      <c r="B17" s="215" t="s">
        <v>46</v>
      </c>
      <c r="C17" s="80"/>
      <c r="D17" s="368">
        <v>8244</v>
      </c>
      <c r="E17" s="368">
        <v>70293.028000000006</v>
      </c>
      <c r="F17" s="80"/>
      <c r="G17" s="368">
        <v>493</v>
      </c>
      <c r="H17" s="368">
        <v>168865.92499999999</v>
      </c>
      <c r="I17" s="80"/>
      <c r="J17" s="369">
        <v>14</v>
      </c>
      <c r="K17" s="368">
        <v>32943.985000000001</v>
      </c>
      <c r="L17" s="80"/>
      <c r="M17" s="369">
        <v>5</v>
      </c>
      <c r="N17" s="368">
        <v>7990.17</v>
      </c>
      <c r="O17" s="80"/>
      <c r="P17" s="213">
        <f t="shared" si="0"/>
        <v>8756</v>
      </c>
      <c r="Q17" s="213">
        <f t="shared" si="1"/>
        <v>280093.10799999995</v>
      </c>
      <c r="S17" s="29">
        <f t="shared" si="2"/>
        <v>5.4839910185061437E-2</v>
      </c>
      <c r="T17" s="15"/>
    </row>
    <row r="18" spans="2:25" x14ac:dyDescent="0.35">
      <c r="B18" s="215" t="s">
        <v>47</v>
      </c>
      <c r="C18" s="80"/>
      <c r="D18" s="368">
        <v>18166</v>
      </c>
      <c r="E18" s="368">
        <v>163116.57500000001</v>
      </c>
      <c r="F18" s="80"/>
      <c r="G18" s="368">
        <v>742</v>
      </c>
      <c r="H18" s="368">
        <v>181197.77</v>
      </c>
      <c r="I18" s="80"/>
      <c r="J18" s="369">
        <v>22</v>
      </c>
      <c r="K18" s="368">
        <v>167652.69500000001</v>
      </c>
      <c r="L18" s="80"/>
      <c r="M18" s="369">
        <v>29</v>
      </c>
      <c r="N18" s="368">
        <v>27626.2</v>
      </c>
      <c r="O18" s="80"/>
      <c r="P18" s="213">
        <f t="shared" si="0"/>
        <v>18959</v>
      </c>
      <c r="Q18" s="213">
        <f t="shared" si="1"/>
        <v>539593.24</v>
      </c>
      <c r="S18" s="29">
        <f t="shared" si="2"/>
        <v>0.10564788626668495</v>
      </c>
      <c r="T18" s="15"/>
    </row>
    <row r="19" spans="2:25" x14ac:dyDescent="0.35">
      <c r="B19" s="215" t="s">
        <v>48</v>
      </c>
      <c r="C19" s="80"/>
      <c r="D19" s="368">
        <v>17670</v>
      </c>
      <c r="E19" s="368">
        <v>149901.995</v>
      </c>
      <c r="F19" s="80"/>
      <c r="G19" s="368">
        <v>595</v>
      </c>
      <c r="H19" s="368">
        <v>152196.51300000001</v>
      </c>
      <c r="I19" s="80"/>
      <c r="J19" s="369">
        <v>15</v>
      </c>
      <c r="K19" s="368">
        <v>32184.064999999999</v>
      </c>
      <c r="L19" s="80"/>
      <c r="M19" s="369">
        <v>5</v>
      </c>
      <c r="N19" s="368">
        <v>5374.24</v>
      </c>
      <c r="O19" s="80"/>
      <c r="P19" s="213">
        <f t="shared" si="0"/>
        <v>18285</v>
      </c>
      <c r="Q19" s="213">
        <f t="shared" si="1"/>
        <v>339656.81300000002</v>
      </c>
      <c r="S19" s="29">
        <f t="shared" si="2"/>
        <v>6.6501990183436471E-2</v>
      </c>
      <c r="T19" s="15"/>
    </row>
    <row r="20" spans="2:25" x14ac:dyDescent="0.35">
      <c r="B20" s="215" t="s">
        <v>49</v>
      </c>
      <c r="C20" s="80"/>
      <c r="D20" s="368">
        <v>13205</v>
      </c>
      <c r="E20" s="368">
        <v>123648.069</v>
      </c>
      <c r="F20" s="80"/>
      <c r="G20" s="368">
        <v>379</v>
      </c>
      <c r="H20" s="368">
        <v>100603.959</v>
      </c>
      <c r="I20" s="80"/>
      <c r="J20" s="369">
        <v>6</v>
      </c>
      <c r="K20" s="368">
        <v>26698.174999999999</v>
      </c>
      <c r="L20" s="80"/>
      <c r="M20" s="369">
        <v>3</v>
      </c>
      <c r="N20" s="368">
        <v>5353.88</v>
      </c>
      <c r="O20" s="80"/>
      <c r="P20" s="213">
        <f t="shared" si="0"/>
        <v>13593</v>
      </c>
      <c r="Q20" s="213">
        <f t="shared" si="1"/>
        <v>256304.08299999998</v>
      </c>
      <c r="S20" s="29">
        <f t="shared" si="2"/>
        <v>5.0182216164292533E-2</v>
      </c>
      <c r="T20" s="15"/>
    </row>
    <row r="21" spans="2:25" x14ac:dyDescent="0.35">
      <c r="B21" s="215" t="s">
        <v>50</v>
      </c>
      <c r="C21" s="80"/>
      <c r="D21" s="368">
        <v>4081</v>
      </c>
      <c r="E21" s="368">
        <v>43930.42</v>
      </c>
      <c r="F21" s="80"/>
      <c r="G21" s="368">
        <v>218</v>
      </c>
      <c r="H21" s="368">
        <v>15617.196</v>
      </c>
      <c r="I21" s="80"/>
      <c r="J21" s="369">
        <v>3</v>
      </c>
      <c r="K21" s="368">
        <v>22196.884999999998</v>
      </c>
      <c r="L21" s="80"/>
      <c r="M21" s="369">
        <v>0</v>
      </c>
      <c r="N21" s="368">
        <v>0</v>
      </c>
      <c r="O21" s="80"/>
      <c r="P21" s="213">
        <f t="shared" si="0"/>
        <v>4302</v>
      </c>
      <c r="Q21" s="213">
        <f t="shared" si="1"/>
        <v>81744.500999999989</v>
      </c>
      <c r="S21" s="29">
        <f t="shared" si="2"/>
        <v>1.6004896103915079E-2</v>
      </c>
      <c r="T21" s="15"/>
    </row>
    <row r="22" spans="2:25" x14ac:dyDescent="0.35">
      <c r="B22" s="215" t="s">
        <v>51</v>
      </c>
      <c r="C22" s="80"/>
      <c r="D22" s="368">
        <v>14933</v>
      </c>
      <c r="E22" s="368">
        <v>134786.48800000001</v>
      </c>
      <c r="F22" s="80"/>
      <c r="G22" s="368">
        <v>843</v>
      </c>
      <c r="H22" s="368">
        <v>142769.98699999999</v>
      </c>
      <c r="I22" s="80"/>
      <c r="J22" s="369">
        <v>13</v>
      </c>
      <c r="K22" s="368">
        <v>106655.39</v>
      </c>
      <c r="L22" s="80"/>
      <c r="M22" s="369">
        <v>6</v>
      </c>
      <c r="N22" s="368">
        <v>5219.26</v>
      </c>
      <c r="O22" s="80"/>
      <c r="P22" s="213">
        <f t="shared" si="0"/>
        <v>15795</v>
      </c>
      <c r="Q22" s="213">
        <f t="shared" si="1"/>
        <v>389431.125</v>
      </c>
      <c r="S22" s="29">
        <f t="shared" si="2"/>
        <v>7.624738813019076E-2</v>
      </c>
      <c r="T22" s="15"/>
    </row>
    <row r="23" spans="2:25" x14ac:dyDescent="0.35">
      <c r="B23" s="215" t="s">
        <v>52</v>
      </c>
      <c r="C23" s="80"/>
      <c r="D23" s="368">
        <v>25197</v>
      </c>
      <c r="E23" s="368">
        <v>223181.36</v>
      </c>
      <c r="F23" s="80"/>
      <c r="G23" s="368">
        <v>731</v>
      </c>
      <c r="H23" s="368">
        <v>142349.66800000001</v>
      </c>
      <c r="I23" s="80"/>
      <c r="J23" s="369">
        <v>4</v>
      </c>
      <c r="K23" s="368">
        <v>51824.97</v>
      </c>
      <c r="L23" s="80"/>
      <c r="M23" s="369">
        <v>12</v>
      </c>
      <c r="N23" s="368">
        <v>26428.240000000002</v>
      </c>
      <c r="O23" s="80"/>
      <c r="P23" s="213">
        <f t="shared" si="0"/>
        <v>25944</v>
      </c>
      <c r="Q23" s="213">
        <f t="shared" si="1"/>
        <v>443784.23800000001</v>
      </c>
      <c r="S23" s="29">
        <f t="shared" si="2"/>
        <v>8.6889277380812716E-2</v>
      </c>
      <c r="T23" s="15"/>
    </row>
    <row r="24" spans="2:25" x14ac:dyDescent="0.35">
      <c r="B24" s="215" t="s">
        <v>53</v>
      </c>
      <c r="C24" s="80"/>
      <c r="D24" s="368">
        <v>14529</v>
      </c>
      <c r="E24" s="368">
        <v>129549.37</v>
      </c>
      <c r="F24" s="80"/>
      <c r="G24" s="368">
        <v>567</v>
      </c>
      <c r="H24" s="368">
        <v>72251.104999999996</v>
      </c>
      <c r="I24" s="80"/>
      <c r="J24" s="369">
        <v>4</v>
      </c>
      <c r="K24" s="368">
        <v>19549.580000000002</v>
      </c>
      <c r="L24" s="80"/>
      <c r="M24" s="369">
        <v>1</v>
      </c>
      <c r="N24" s="368">
        <v>921.83</v>
      </c>
      <c r="O24" s="80"/>
      <c r="P24" s="213">
        <f t="shared" si="0"/>
        <v>15101</v>
      </c>
      <c r="Q24" s="213">
        <f t="shared" si="1"/>
        <v>222271.88499999998</v>
      </c>
      <c r="S24" s="29">
        <f t="shared" si="2"/>
        <v>4.3518993727129855E-2</v>
      </c>
      <c r="T24" s="15"/>
      <c r="Y24" s="225"/>
    </row>
    <row r="25" spans="2:25" ht="17.399999999999999" customHeight="1" x14ac:dyDescent="0.35">
      <c r="B25" s="216" t="s">
        <v>54</v>
      </c>
      <c r="C25" s="80"/>
      <c r="D25" s="368">
        <v>5936</v>
      </c>
      <c r="E25" s="368">
        <v>53442.218000000001</v>
      </c>
      <c r="F25" s="80"/>
      <c r="G25" s="368">
        <v>248</v>
      </c>
      <c r="H25" s="368">
        <v>63986.107000000004</v>
      </c>
      <c r="I25" s="80"/>
      <c r="J25" s="369">
        <v>9</v>
      </c>
      <c r="K25" s="368">
        <v>39329.129999999997</v>
      </c>
      <c r="L25" s="80"/>
      <c r="M25" s="369">
        <v>1</v>
      </c>
      <c r="N25" s="368">
        <v>2004.48</v>
      </c>
      <c r="O25" s="80"/>
      <c r="P25" s="213">
        <f t="shared" si="0"/>
        <v>6194</v>
      </c>
      <c r="Q25" s="213">
        <f>SUM(E25+H25+K25+N25)</f>
        <v>158761.93500000003</v>
      </c>
      <c r="S25" s="29">
        <f t="shared" si="2"/>
        <v>3.1084271649435107E-2</v>
      </c>
      <c r="T25" s="15"/>
    </row>
    <row r="26" spans="2:25" x14ac:dyDescent="0.35">
      <c r="B26" s="215" t="s">
        <v>55</v>
      </c>
      <c r="C26" s="80"/>
      <c r="D26" s="368">
        <v>5928</v>
      </c>
      <c r="E26" s="368">
        <v>51635.472999999998</v>
      </c>
      <c r="F26" s="80"/>
      <c r="G26" s="368">
        <v>314</v>
      </c>
      <c r="H26" s="368">
        <v>22380.84</v>
      </c>
      <c r="I26" s="80"/>
      <c r="J26" s="369">
        <v>0</v>
      </c>
      <c r="K26" s="368">
        <v>0</v>
      </c>
      <c r="L26" s="80"/>
      <c r="M26" s="369">
        <v>0</v>
      </c>
      <c r="N26" s="368">
        <v>0</v>
      </c>
      <c r="O26" s="80"/>
      <c r="P26" s="213">
        <f t="shared" si="0"/>
        <v>6242</v>
      </c>
      <c r="Q26" s="213">
        <f t="shared" si="1"/>
        <v>74016.312999999995</v>
      </c>
      <c r="S26" s="29">
        <f t="shared" si="2"/>
        <v>1.4491780915756754E-2</v>
      </c>
      <c r="T26" s="15"/>
    </row>
    <row r="27" spans="2:25" s="93" customFormat="1" ht="7.25" customHeight="1" x14ac:dyDescent="0.35">
      <c r="B27" s="100"/>
      <c r="C27" s="98"/>
      <c r="D27" s="371"/>
      <c r="E27" s="371"/>
      <c r="F27" s="80"/>
      <c r="G27" s="80"/>
      <c r="H27" s="371"/>
      <c r="I27" s="80"/>
      <c r="J27" s="80"/>
      <c r="K27" s="371"/>
      <c r="L27" s="80"/>
      <c r="M27" s="80"/>
      <c r="N27" s="371"/>
      <c r="O27" s="98"/>
      <c r="P27" s="97"/>
      <c r="Q27" s="97"/>
      <c r="T27" s="15"/>
    </row>
    <row r="28" spans="2:25" s="102" customFormat="1" ht="18" x14ac:dyDescent="0.4">
      <c r="B28" s="219" t="s">
        <v>57</v>
      </c>
      <c r="C28" s="101"/>
      <c r="D28" s="372">
        <f>SUM(D6:D26)</f>
        <v>206148</v>
      </c>
      <c r="E28" s="372">
        <f>SUM(E6:E26)</f>
        <v>1768421.2150000003</v>
      </c>
      <c r="F28" s="101"/>
      <c r="G28" s="372">
        <f>SUM(G6:G26)</f>
        <v>9702</v>
      </c>
      <c r="H28" s="372">
        <f>SUM(H6:H26)</f>
        <v>2343040.4339999999</v>
      </c>
      <c r="I28" s="101"/>
      <c r="J28" s="372">
        <f>SUM(J6:J26)</f>
        <v>192</v>
      </c>
      <c r="K28" s="372">
        <f>SUM(K6:K26)</f>
        <v>817273.35499999998</v>
      </c>
      <c r="L28" s="101"/>
      <c r="M28" s="372">
        <f>SUM(M6:M26)</f>
        <v>116</v>
      </c>
      <c r="N28" s="372">
        <f>SUM(N6:N26)</f>
        <v>178733.38999999998</v>
      </c>
      <c r="O28" s="101"/>
      <c r="P28" s="214">
        <f>SUM(P6:P26)</f>
        <v>216158</v>
      </c>
      <c r="Q28" s="214">
        <f>SUM(Q6:Q26)</f>
        <v>5107468.3939999994</v>
      </c>
      <c r="S28" s="391">
        <f>SUM(S6:S26)</f>
        <v>1</v>
      </c>
      <c r="T28" s="103"/>
    </row>
    <row r="29" spans="2:25" ht="16.25" customHeight="1" x14ac:dyDescent="0.35">
      <c r="G29" s="125"/>
      <c r="H29" s="125"/>
      <c r="J29" s="125"/>
      <c r="Q29" s="296"/>
    </row>
    <row r="30" spans="2:25" ht="31.25" customHeight="1" x14ac:dyDescent="0.35">
      <c r="B30" s="602" t="s">
        <v>320</v>
      </c>
      <c r="C30" s="602"/>
      <c r="D30" s="602"/>
      <c r="E30" s="602"/>
      <c r="F30" s="602"/>
      <c r="G30" s="602"/>
      <c r="H30" s="602"/>
      <c r="I30" s="602"/>
      <c r="J30" s="602"/>
      <c r="K30" s="602"/>
      <c r="L30" s="602"/>
      <c r="M30" s="602"/>
      <c r="N30" s="602"/>
      <c r="O30" s="602"/>
      <c r="P30" s="602"/>
      <c r="Q30" s="602"/>
      <c r="R30" s="602"/>
      <c r="S30" s="602"/>
      <c r="T30" s="602"/>
    </row>
    <row r="31" spans="2:25" ht="6.65" customHeight="1" x14ac:dyDescent="0.35">
      <c r="B31" s="602"/>
      <c r="C31" s="602"/>
      <c r="D31" s="602"/>
      <c r="E31" s="602"/>
      <c r="F31" s="602"/>
      <c r="G31" s="602"/>
      <c r="H31" s="602"/>
      <c r="I31" s="602"/>
      <c r="J31" s="602"/>
      <c r="K31" s="602"/>
      <c r="L31" s="602"/>
      <c r="M31" s="602"/>
      <c r="N31" s="602"/>
      <c r="O31" s="602"/>
      <c r="P31" s="602"/>
      <c r="Q31" s="602"/>
      <c r="R31" s="602"/>
      <c r="S31" s="602"/>
      <c r="T31" s="602"/>
    </row>
    <row r="32" spans="2:25" x14ac:dyDescent="0.35">
      <c r="B32" s="602"/>
      <c r="C32" s="602"/>
      <c r="D32" s="602"/>
      <c r="E32" s="602"/>
      <c r="F32" s="602"/>
      <c r="G32" s="602"/>
      <c r="H32" s="602"/>
      <c r="I32" s="602"/>
      <c r="J32" s="602"/>
      <c r="K32" s="602"/>
      <c r="L32" s="602"/>
      <c r="M32" s="602"/>
      <c r="N32" s="602"/>
      <c r="O32" s="602"/>
      <c r="P32" s="602"/>
      <c r="Q32" s="602"/>
      <c r="R32" s="602"/>
      <c r="S32" s="602"/>
      <c r="T32" s="602"/>
    </row>
    <row r="34" spans="11:11" x14ac:dyDescent="0.35">
      <c r="K34" s="125"/>
    </row>
    <row r="36" spans="11:11" ht="6.65" customHeight="1" x14ac:dyDescent="0.35"/>
    <row r="37" spans="11:11" ht="65.400000000000006" customHeight="1" x14ac:dyDescent="0.35"/>
    <row r="38" spans="11:11" ht="14" customHeight="1" x14ac:dyDescent="0.35"/>
  </sheetData>
  <mergeCells count="8">
    <mergeCell ref="B1:H1"/>
    <mergeCell ref="B30:T32"/>
    <mergeCell ref="P4:Q4"/>
    <mergeCell ref="G4:H4"/>
    <mergeCell ref="D4:E4"/>
    <mergeCell ref="J4:K4"/>
    <mergeCell ref="M4:N4"/>
    <mergeCell ref="B2:G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25"/>
  <sheetViews>
    <sheetView showGridLines="0" zoomScale="78" zoomScaleNormal="78"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52" customWidth="1"/>
    <col min="24" max="24" width="16" style="252" bestFit="1" customWidth="1"/>
    <col min="25" max="25" width="1" style="252" customWidth="1"/>
    <col min="26" max="26" width="10.6328125" style="338" bestFit="1" customWidth="1"/>
    <col min="27" max="27" width="10.36328125" style="338" bestFit="1" customWidth="1"/>
    <col min="28" max="16384" width="10.36328125" style="1"/>
  </cols>
  <sheetData>
    <row r="1" spans="1:30" ht="20" x14ac:dyDescent="0.4">
      <c r="A1" s="521" t="str">
        <f>'Annual Capacity'!G1</f>
        <v xml:space="preserve"> New Jersey Solar Installations Report as of</v>
      </c>
      <c r="B1" s="521"/>
      <c r="C1" s="521"/>
      <c r="D1" s="521"/>
      <c r="E1" s="521"/>
      <c r="F1" s="521"/>
      <c r="G1" s="381">
        <f>'Annual Capacity'!M1</f>
        <v>45747</v>
      </c>
      <c r="H1" s="522" t="s">
        <v>293</v>
      </c>
      <c r="I1" s="522"/>
      <c r="J1" s="522"/>
      <c r="K1" s="184"/>
      <c r="L1" s="184"/>
      <c r="M1" s="184"/>
      <c r="N1" s="184"/>
      <c r="T1" s="102"/>
      <c r="U1" s="119"/>
      <c r="V1" s="119"/>
      <c r="W1" s="251"/>
      <c r="X1" s="251"/>
      <c r="Y1" s="251"/>
      <c r="Z1" s="337"/>
      <c r="AA1" s="337"/>
      <c r="AB1" s="119"/>
      <c r="AC1" s="119"/>
      <c r="AD1" s="119"/>
    </row>
    <row r="2" spans="1:30" ht="10.25" customHeight="1" x14ac:dyDescent="0.35">
      <c r="A2" s="13"/>
      <c r="B2" s="14"/>
      <c r="C2" s="124"/>
      <c r="E2" s="13"/>
      <c r="F2" s="13"/>
      <c r="G2" s="13"/>
      <c r="H2" s="124"/>
      <c r="I2" s="13"/>
      <c r="J2" s="13"/>
      <c r="W2" s="108"/>
      <c r="X2" s="108"/>
      <c r="Y2" s="108"/>
      <c r="AA2" s="264"/>
    </row>
    <row r="3" spans="1:30" ht="15.65" customHeight="1" x14ac:dyDescent="0.3">
      <c r="A3" s="35"/>
      <c r="B3" s="486" t="s">
        <v>72</v>
      </c>
      <c r="C3" s="486"/>
      <c r="D3" s="6"/>
      <c r="E3" s="528" t="s">
        <v>9</v>
      </c>
      <c r="F3" s="529"/>
      <c r="G3" s="528" t="s">
        <v>9</v>
      </c>
      <c r="H3" s="529"/>
      <c r="I3" s="528" t="s">
        <v>9</v>
      </c>
      <c r="J3" s="529"/>
      <c r="K3" s="530" t="s">
        <v>9</v>
      </c>
      <c r="L3" s="531"/>
      <c r="M3" s="6"/>
      <c r="N3" s="515" t="s">
        <v>71</v>
      </c>
      <c r="O3" s="516"/>
      <c r="P3" s="6"/>
      <c r="Q3" s="515" t="s">
        <v>298</v>
      </c>
      <c r="R3" s="516"/>
      <c r="S3" s="6"/>
      <c r="T3" s="498" t="str">
        <f>'Annual Capacity'!Y4</f>
        <v>Total of All Projects               as 03/31/2025 (kW)</v>
      </c>
      <c r="U3" s="499"/>
      <c r="W3" s="490" t="str">
        <f>'Annual Capacity'!AB2</f>
        <v>Previously Reported through 02/28/2025</v>
      </c>
      <c r="X3" s="490"/>
      <c r="Y3" s="108"/>
      <c r="Z3" s="523" t="str">
        <f>'Annual Capacity'!AE2</f>
        <v>Difference between  02/28/2025 and 03/31/2025</v>
      </c>
      <c r="AA3" s="523"/>
    </row>
    <row r="4" spans="1:30" ht="33.65" customHeight="1" x14ac:dyDescent="0.3">
      <c r="A4" s="36"/>
      <c r="B4" s="527"/>
      <c r="C4" s="527"/>
      <c r="D4" s="6"/>
      <c r="E4" s="519" t="s">
        <v>68</v>
      </c>
      <c r="F4" s="520"/>
      <c r="G4" s="519" t="s">
        <v>73</v>
      </c>
      <c r="H4" s="520"/>
      <c r="I4" s="519" t="s">
        <v>70</v>
      </c>
      <c r="J4" s="520"/>
      <c r="K4" s="525" t="s">
        <v>66</v>
      </c>
      <c r="L4" s="526"/>
      <c r="M4" s="6"/>
      <c r="N4" s="532"/>
      <c r="O4" s="533"/>
      <c r="P4" s="6"/>
      <c r="Q4" s="532"/>
      <c r="R4" s="533"/>
      <c r="S4" s="6"/>
      <c r="T4" s="500"/>
      <c r="U4" s="501"/>
      <c r="W4" s="491"/>
      <c r="X4" s="491"/>
      <c r="Y4" s="108"/>
      <c r="Z4" s="524"/>
      <c r="AA4" s="524"/>
    </row>
    <row r="5" spans="1:30" ht="42" x14ac:dyDescent="0.3">
      <c r="B5" s="59" t="s">
        <v>8</v>
      </c>
      <c r="C5" s="123" t="s">
        <v>60</v>
      </c>
      <c r="D5" s="44"/>
      <c r="E5" s="45" t="s">
        <v>8</v>
      </c>
      <c r="F5" s="45" t="s">
        <v>60</v>
      </c>
      <c r="G5" s="45" t="s">
        <v>8</v>
      </c>
      <c r="H5" s="416" t="s">
        <v>60</v>
      </c>
      <c r="I5" s="45" t="s">
        <v>8</v>
      </c>
      <c r="J5" s="45" t="s">
        <v>60</v>
      </c>
      <c r="K5" s="59" t="s">
        <v>8</v>
      </c>
      <c r="L5" s="59" t="s">
        <v>60</v>
      </c>
      <c r="M5" s="44"/>
      <c r="N5" s="59" t="s">
        <v>8</v>
      </c>
      <c r="O5" s="59" t="s">
        <v>10</v>
      </c>
      <c r="P5" s="44"/>
      <c r="Q5" s="59" t="s">
        <v>8</v>
      </c>
      <c r="R5" s="59" t="s">
        <v>10</v>
      </c>
      <c r="S5" s="7"/>
      <c r="T5" s="47" t="s">
        <v>7</v>
      </c>
      <c r="U5" s="47" t="s">
        <v>24</v>
      </c>
      <c r="V5" s="48"/>
      <c r="W5" s="50" t="s">
        <v>7</v>
      </c>
      <c r="X5" s="50" t="s">
        <v>22</v>
      </c>
      <c r="Y5" s="209"/>
      <c r="Z5" s="265" t="s">
        <v>7</v>
      </c>
      <c r="AA5" s="265" t="s">
        <v>22</v>
      </c>
    </row>
    <row r="6" spans="1:30" ht="4.25" customHeight="1" x14ac:dyDescent="0.3">
      <c r="A6" s="49"/>
      <c r="B6" s="49"/>
      <c r="C6" s="122"/>
      <c r="D6" s="49"/>
      <c r="E6" s="49"/>
      <c r="F6" s="49"/>
      <c r="G6" s="49"/>
      <c r="H6" s="122"/>
      <c r="I6" s="49"/>
      <c r="J6" s="49"/>
      <c r="K6" s="49"/>
      <c r="L6" s="49"/>
      <c r="M6" s="44"/>
      <c r="N6" s="44"/>
      <c r="O6" s="44"/>
      <c r="P6" s="44"/>
      <c r="Q6" s="44"/>
      <c r="R6" s="44"/>
      <c r="S6" s="7"/>
      <c r="T6" s="44"/>
      <c r="U6" s="44"/>
      <c r="V6" s="48"/>
      <c r="W6" s="51"/>
      <c r="X6" s="51"/>
      <c r="Y6" s="209"/>
      <c r="Z6" s="266"/>
      <c r="AA6" s="266"/>
    </row>
    <row r="7" spans="1:30" ht="14" x14ac:dyDescent="0.3">
      <c r="A7" s="88" t="s">
        <v>315</v>
      </c>
      <c r="B7" s="49"/>
      <c r="C7" s="122"/>
      <c r="D7" s="49"/>
      <c r="E7" s="49"/>
      <c r="F7" s="49"/>
      <c r="G7" s="49"/>
      <c r="H7" s="122"/>
      <c r="I7" s="49"/>
      <c r="J7" s="49"/>
      <c r="K7" s="49"/>
      <c r="L7" s="49"/>
      <c r="M7" s="44"/>
      <c r="N7" s="44"/>
      <c r="O7" s="44"/>
      <c r="P7" s="44"/>
      <c r="Q7" s="44"/>
      <c r="R7" s="44"/>
      <c r="S7" s="7"/>
      <c r="T7" s="44"/>
      <c r="U7" s="44"/>
      <c r="V7" s="48"/>
      <c r="W7" s="51"/>
      <c r="X7" s="51"/>
      <c r="Y7" s="209"/>
      <c r="Z7" s="266"/>
      <c r="AA7" s="266"/>
    </row>
    <row r="8" spans="1:30" ht="15" customHeight="1" x14ac:dyDescent="0.3">
      <c r="A8" s="293" t="s">
        <v>74</v>
      </c>
      <c r="B8" s="49"/>
      <c r="C8" s="122"/>
      <c r="D8" s="49"/>
      <c r="E8" s="49"/>
      <c r="F8" s="49"/>
      <c r="G8" s="49"/>
      <c r="H8" s="122"/>
      <c r="I8" s="49"/>
      <c r="J8" s="49"/>
      <c r="K8" s="49"/>
      <c r="L8" s="49"/>
      <c r="M8" s="44"/>
      <c r="N8" s="44"/>
      <c r="O8" s="44"/>
      <c r="P8" s="44"/>
      <c r="Q8" s="44"/>
      <c r="R8" s="44"/>
      <c r="S8" s="7"/>
      <c r="T8" s="44"/>
      <c r="U8" s="44"/>
      <c r="V8" s="48"/>
      <c r="W8" s="51"/>
      <c r="X8" s="51"/>
      <c r="Y8" s="209"/>
      <c r="Z8" s="266"/>
      <c r="AA8" s="266"/>
    </row>
    <row r="9" spans="1:30" x14ac:dyDescent="0.3">
      <c r="A9" s="90" t="s">
        <v>75</v>
      </c>
      <c r="B9" s="82">
        <f>SUM('Annual Capacity'!D9:D20)</f>
        <v>11201</v>
      </c>
      <c r="C9" s="82">
        <f>SUM('Annual Capacity'!E9:E20)</f>
        <v>85798.828999999998</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82">
        <f>SUM('Annual Capacity'!S9:S20)</f>
        <v>75</v>
      </c>
      <c r="O9" s="82">
        <f>SUM('Annual Capacity'!T9:T20)</f>
        <v>166176.851</v>
      </c>
      <c r="P9" s="89"/>
      <c r="Q9" s="247">
        <f>SUM('Annual Capacity'!V9:V20)</f>
        <v>0</v>
      </c>
      <c r="R9" s="247">
        <f>SUM('Annual Capacity'!W9:W20)</f>
        <v>0</v>
      </c>
      <c r="S9" s="60"/>
      <c r="T9" s="104">
        <f>SUM(B9+K9+N9+Q9)</f>
        <v>14131</v>
      </c>
      <c r="U9" s="105">
        <f>SUM(C9+L9+O9+R9)</f>
        <v>700544.04200000002</v>
      </c>
      <c r="V9" s="48"/>
      <c r="W9" s="208">
        <v>14131</v>
      </c>
      <c r="X9" s="253">
        <v>700544.04200000002</v>
      </c>
      <c r="Y9" s="209"/>
      <c r="Z9" s="267">
        <f t="shared" ref="Z9:AA12" si="1">SUM(T9-W9)</f>
        <v>0</v>
      </c>
      <c r="AA9" s="268">
        <f t="shared" si="1"/>
        <v>0</v>
      </c>
    </row>
    <row r="10" spans="1:30"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83">
        <f>'Annual Capacity'!S21</f>
        <v>23</v>
      </c>
      <c r="O10" s="83">
        <f>'Annual Capacity'!T21</f>
        <v>56793.803999999996</v>
      </c>
      <c r="P10" s="89"/>
      <c r="Q10" s="247">
        <f>'Annual Capacity'!V21</f>
        <v>0</v>
      </c>
      <c r="R10" s="247">
        <f>'Annual Capacity'!W21</f>
        <v>0</v>
      </c>
      <c r="S10" s="60"/>
      <c r="T10" s="104">
        <f t="shared" ref="T10:T15" si="2">SUM(B10+K10+N10+Q10)</f>
        <v>6424</v>
      </c>
      <c r="U10" s="105">
        <f t="shared" ref="U10:U15" si="3">SUM(C10+L10+O10+R10)</f>
        <v>333268.03500000003</v>
      </c>
      <c r="V10" s="48"/>
      <c r="W10" s="254">
        <v>6424</v>
      </c>
      <c r="X10" s="255">
        <v>333268.03500000003</v>
      </c>
      <c r="Y10" s="209"/>
      <c r="Z10" s="269">
        <f t="shared" si="1"/>
        <v>0</v>
      </c>
      <c r="AA10" s="270">
        <f t="shared" si="1"/>
        <v>0</v>
      </c>
    </row>
    <row r="11" spans="1:30" x14ac:dyDescent="0.3">
      <c r="A11" s="90">
        <v>2013</v>
      </c>
      <c r="B11" s="83">
        <f>'Annual Capacity'!D22</f>
        <v>5950</v>
      </c>
      <c r="C11" s="83">
        <f>'Annual Capacity'!E22</f>
        <v>46572.065999999999</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83">
        <f>'Annual Capacity'!S22</f>
        <v>18</v>
      </c>
      <c r="O11" s="83">
        <f>'Annual Capacity'!T22</f>
        <v>23162.1</v>
      </c>
      <c r="P11" s="89"/>
      <c r="Q11" s="247">
        <f>'Annual Capacity'!V22</f>
        <v>0</v>
      </c>
      <c r="R11" s="247">
        <f>'Annual Capacity'!W22</f>
        <v>0</v>
      </c>
      <c r="S11" s="60"/>
      <c r="T11" s="104">
        <f t="shared" si="2"/>
        <v>6508</v>
      </c>
      <c r="U11" s="105">
        <f t="shared" si="3"/>
        <v>220592.52100000001</v>
      </c>
      <c r="V11" s="48"/>
      <c r="W11" s="208">
        <v>6508</v>
      </c>
      <c r="X11" s="253">
        <v>220592.52100000001</v>
      </c>
      <c r="Y11" s="209"/>
      <c r="Z11" s="267">
        <f t="shared" si="1"/>
        <v>0</v>
      </c>
      <c r="AA11" s="268">
        <f t="shared" si="1"/>
        <v>0</v>
      </c>
    </row>
    <row r="12" spans="1:30"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83">
        <f>'Annual Capacity'!S23</f>
        <v>8</v>
      </c>
      <c r="O12" s="83">
        <f>'Annual Capacity'!T23</f>
        <v>63370.64</v>
      </c>
      <c r="P12" s="89"/>
      <c r="Q12" s="247">
        <f>'Annual Capacity'!V23</f>
        <v>0</v>
      </c>
      <c r="R12" s="247">
        <f>'Annual Capacity'!W23</f>
        <v>0</v>
      </c>
      <c r="S12" s="60"/>
      <c r="T12" s="104">
        <f t="shared" si="2"/>
        <v>7067</v>
      </c>
      <c r="U12" s="105">
        <f t="shared" si="3"/>
        <v>203750.516</v>
      </c>
      <c r="V12" s="48"/>
      <c r="W12" s="208">
        <v>7067</v>
      </c>
      <c r="X12" s="253">
        <v>203750.516</v>
      </c>
      <c r="Y12" s="209"/>
      <c r="Z12" s="267">
        <f t="shared" si="1"/>
        <v>0</v>
      </c>
      <c r="AA12" s="268">
        <f t="shared" si="1"/>
        <v>0</v>
      </c>
    </row>
    <row r="13" spans="1:30"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83">
        <f>'Annual Capacity'!S24</f>
        <v>8</v>
      </c>
      <c r="O13" s="83">
        <f>'Annual Capacity'!T24</f>
        <v>41683.64</v>
      </c>
      <c r="P13" s="89"/>
      <c r="Q13" s="247">
        <f>'Annual Capacity'!V24</f>
        <v>0</v>
      </c>
      <c r="R13" s="247">
        <f>'Annual Capacity'!W24</f>
        <v>0</v>
      </c>
      <c r="S13" s="60"/>
      <c r="T13" s="104">
        <f t="shared" si="2"/>
        <v>13098</v>
      </c>
      <c r="U13" s="105">
        <f t="shared" si="3"/>
        <v>196179.88</v>
      </c>
      <c r="V13" s="48"/>
      <c r="W13" s="208">
        <v>13098</v>
      </c>
      <c r="X13" s="253">
        <v>196179.88</v>
      </c>
      <c r="Y13" s="209"/>
      <c r="Z13" s="267">
        <f t="shared" ref="Z13:AA15" si="5">SUM(T13-W13)</f>
        <v>0</v>
      </c>
      <c r="AA13" s="268">
        <f t="shared" si="5"/>
        <v>0</v>
      </c>
    </row>
    <row r="14" spans="1:30" x14ac:dyDescent="0.3">
      <c r="A14" s="203">
        <v>2016</v>
      </c>
      <c r="B14" s="83">
        <f>'Annual Capacity'!D25</f>
        <v>21914</v>
      </c>
      <c r="C14" s="83">
        <f>'Annual Capacity'!E25</f>
        <v>180288.37</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83">
        <f>'Annual Capacity'!S25</f>
        <v>22</v>
      </c>
      <c r="O14" s="83">
        <f>'Annual Capacity'!T25</f>
        <v>136223.31</v>
      </c>
      <c r="P14" s="89"/>
      <c r="Q14" s="247">
        <f>'Annual Capacity'!V25</f>
        <v>0</v>
      </c>
      <c r="R14" s="247">
        <f>'Annual Capacity'!W25</f>
        <v>0</v>
      </c>
      <c r="S14" s="66"/>
      <c r="T14" s="104">
        <f t="shared" si="2"/>
        <v>22289</v>
      </c>
      <c r="U14" s="105">
        <f t="shared" si="3"/>
        <v>408272.1</v>
      </c>
      <c r="V14" s="48"/>
      <c r="W14" s="208">
        <v>22289</v>
      </c>
      <c r="X14" s="253">
        <v>408272.1</v>
      </c>
      <c r="Y14" s="209"/>
      <c r="Z14" s="267">
        <f t="shared" si="5"/>
        <v>0</v>
      </c>
      <c r="AA14" s="268">
        <f t="shared" si="5"/>
        <v>0</v>
      </c>
    </row>
    <row r="15" spans="1:30" x14ac:dyDescent="0.3">
      <c r="A15" s="90">
        <v>2017</v>
      </c>
      <c r="B15" s="83">
        <f>'Annual Capacity'!D26</f>
        <v>18560</v>
      </c>
      <c r="C15" s="83">
        <f>'Annual Capacity'!E26</f>
        <v>158934.23499999999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83">
        <f>'Annual Capacity'!S26</f>
        <v>8</v>
      </c>
      <c r="O15" s="83">
        <f>'Annual Capacity'!T26</f>
        <v>60129.63</v>
      </c>
      <c r="P15" s="89"/>
      <c r="Q15" s="247">
        <f>'Annual Capacity'!V26</f>
        <v>0</v>
      </c>
      <c r="R15" s="247">
        <f>'Annual Capacity'!W26</f>
        <v>0</v>
      </c>
      <c r="S15" s="66"/>
      <c r="T15" s="104">
        <f t="shared" si="2"/>
        <v>19046</v>
      </c>
      <c r="U15" s="105">
        <f t="shared" si="3"/>
        <v>351655.59499999997</v>
      </c>
      <c r="V15" s="48"/>
      <c r="W15" s="208">
        <v>19046</v>
      </c>
      <c r="X15" s="253">
        <v>351655.59499999997</v>
      </c>
      <c r="Y15" s="209"/>
      <c r="Z15" s="267">
        <f t="shared" si="5"/>
        <v>0</v>
      </c>
      <c r="AA15" s="268">
        <f t="shared" si="5"/>
        <v>0</v>
      </c>
    </row>
    <row r="16" spans="1:30" x14ac:dyDescent="0.3">
      <c r="A16" s="90">
        <v>2018</v>
      </c>
      <c r="B16" s="83">
        <f>'Annual Capacity'!D27</f>
        <v>17184</v>
      </c>
      <c r="C16" s="83">
        <f>'Annual Capacity'!E27</f>
        <v>149474.98000000001</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83">
        <f>'Annual Capacity'!S27</f>
        <v>4</v>
      </c>
      <c r="O16" s="83">
        <f>'Annual Capacity'!T27</f>
        <v>43687.12</v>
      </c>
      <c r="P16" s="89"/>
      <c r="Q16" s="247">
        <f>'Annual Capacity'!V27</f>
        <v>0</v>
      </c>
      <c r="R16" s="247">
        <f>'Annual Capacity'!W27</f>
        <v>0</v>
      </c>
      <c r="S16" s="66"/>
      <c r="T16" s="104">
        <f t="shared" ref="T16:U18" si="7">SUM(B16+K16+N16+Q16)</f>
        <v>17746</v>
      </c>
      <c r="U16" s="105">
        <f t="shared" si="7"/>
        <v>330559.79000000004</v>
      </c>
      <c r="V16" s="48"/>
      <c r="W16" s="208">
        <v>17746</v>
      </c>
      <c r="X16" s="253">
        <v>330559.79000000004</v>
      </c>
      <c r="Y16" s="209"/>
      <c r="Z16" s="267">
        <f t="shared" ref="Z16:AA20" si="8">SUM(T16-W16)</f>
        <v>0</v>
      </c>
      <c r="AA16" s="268">
        <f t="shared" si="8"/>
        <v>0</v>
      </c>
    </row>
    <row r="17" spans="1:27" x14ac:dyDescent="0.3">
      <c r="A17" s="90">
        <v>2019</v>
      </c>
      <c r="B17" s="83">
        <f>'Annual Capacity'!D28</f>
        <v>15864</v>
      </c>
      <c r="C17" s="83">
        <f>'Annual Capacity'!E28</f>
        <v>144163.18</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83">
        <f>'Annual Capacity'!S28</f>
        <v>7</v>
      </c>
      <c r="O17" s="83">
        <f>'Annual Capacity'!T28</f>
        <v>77950.13</v>
      </c>
      <c r="P17" s="89"/>
      <c r="Q17" s="247">
        <f>'Annual Capacity'!V28</f>
        <v>0</v>
      </c>
      <c r="R17" s="247">
        <f>'Annual Capacity'!W28</f>
        <v>0</v>
      </c>
      <c r="S17" s="66"/>
      <c r="T17" s="104">
        <f t="shared" si="7"/>
        <v>16455</v>
      </c>
      <c r="U17" s="105">
        <f t="shared" si="7"/>
        <v>449844.63</v>
      </c>
      <c r="V17" s="48"/>
      <c r="W17" s="208">
        <v>16455</v>
      </c>
      <c r="X17" s="253">
        <v>449844.63</v>
      </c>
      <c r="Y17" s="209"/>
      <c r="Z17" s="267">
        <f t="shared" si="8"/>
        <v>0</v>
      </c>
      <c r="AA17" s="268">
        <f t="shared" si="8"/>
        <v>0</v>
      </c>
    </row>
    <row r="18" spans="1:27"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83">
        <f>'Annual Capacity'!S29</f>
        <v>6</v>
      </c>
      <c r="O18" s="83">
        <f>'Annual Capacity'!T29</f>
        <v>45568.26</v>
      </c>
      <c r="P18" s="89"/>
      <c r="Q18" s="247">
        <f>'Annual Capacity'!V29</f>
        <v>0</v>
      </c>
      <c r="R18" s="247">
        <f>'Annual Capacity'!W29</f>
        <v>0</v>
      </c>
      <c r="S18" s="66"/>
      <c r="T18" s="104">
        <f t="shared" si="7"/>
        <v>6676</v>
      </c>
      <c r="U18" s="105">
        <f t="shared" si="7"/>
        <v>140443.34</v>
      </c>
      <c r="V18" s="48"/>
      <c r="W18" s="208">
        <v>6676</v>
      </c>
      <c r="X18" s="253">
        <v>140443.34</v>
      </c>
      <c r="Y18" s="209"/>
      <c r="Z18" s="267">
        <f t="shared" si="8"/>
        <v>0</v>
      </c>
      <c r="AA18" s="268">
        <f t="shared" si="8"/>
        <v>0</v>
      </c>
    </row>
    <row r="19" spans="1:27"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9">SUM(E19+G19+I19)</f>
        <v>1</v>
      </c>
      <c r="L19" s="82">
        <f t="shared" ref="L19:L21" si="10">SUM(F19+H19+J19)</f>
        <v>192.76</v>
      </c>
      <c r="M19" s="89"/>
      <c r="N19" s="83">
        <f>'Annual Capacity'!S30</f>
        <v>0</v>
      </c>
      <c r="O19" s="83">
        <f>'Annual Capacity'!T30</f>
        <v>0</v>
      </c>
      <c r="P19" s="89"/>
      <c r="Q19" s="247">
        <f>'Annual Capacity'!V30</f>
        <v>0</v>
      </c>
      <c r="R19" s="247">
        <f>'Annual Capacity'!W30</f>
        <v>0</v>
      </c>
      <c r="S19" s="66"/>
      <c r="T19" s="104">
        <f t="shared" ref="T19:T21" si="11">SUM(B19+K19+N19+Q19)</f>
        <v>16</v>
      </c>
      <c r="U19" s="104">
        <f t="shared" ref="U19:U21" si="12">SUM(C19+L19+O19+R19)</f>
        <v>293.95</v>
      </c>
      <c r="V19" s="48"/>
      <c r="W19" s="208">
        <v>16</v>
      </c>
      <c r="X19" s="253">
        <v>293.95</v>
      </c>
      <c r="Y19" s="209"/>
      <c r="Z19" s="267">
        <f t="shared" si="8"/>
        <v>0</v>
      </c>
      <c r="AA19" s="268">
        <f t="shared" si="8"/>
        <v>0</v>
      </c>
    </row>
    <row r="20" spans="1:27"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9"/>
        <v>0</v>
      </c>
      <c r="L20" s="82">
        <f t="shared" si="10"/>
        <v>0</v>
      </c>
      <c r="M20" s="89"/>
      <c r="N20" s="83">
        <f>'Annual Capacity'!S31</f>
        <v>0</v>
      </c>
      <c r="O20" s="83">
        <f>'Annual Capacity'!T31</f>
        <v>0</v>
      </c>
      <c r="P20" s="89"/>
      <c r="Q20" s="247">
        <f>'Annual Capacity'!V31</f>
        <v>0</v>
      </c>
      <c r="R20" s="247">
        <f>'Annual Capacity'!W31</f>
        <v>0</v>
      </c>
      <c r="S20" s="66"/>
      <c r="T20" s="104">
        <f t="shared" si="11"/>
        <v>1</v>
      </c>
      <c r="U20" s="104">
        <f t="shared" si="12"/>
        <v>5.19</v>
      </c>
      <c r="V20" s="48"/>
      <c r="W20" s="208">
        <v>1</v>
      </c>
      <c r="X20" s="253">
        <v>5.19</v>
      </c>
      <c r="Y20" s="209"/>
      <c r="Z20" s="267">
        <f t="shared" si="8"/>
        <v>0</v>
      </c>
      <c r="AA20" s="268">
        <f t="shared" si="8"/>
        <v>0</v>
      </c>
    </row>
    <row r="21" spans="1:27"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9"/>
        <v>0</v>
      </c>
      <c r="L21" s="82">
        <f t="shared" si="10"/>
        <v>0</v>
      </c>
      <c r="M21" s="89"/>
      <c r="N21" s="83">
        <f>'Annual Capacity'!S32</f>
        <v>0</v>
      </c>
      <c r="O21" s="83">
        <f>'Annual Capacity'!T32</f>
        <v>0</v>
      </c>
      <c r="P21" s="89"/>
      <c r="Q21" s="247">
        <f>'Annual Capacity'!V32</f>
        <v>0</v>
      </c>
      <c r="R21" s="247">
        <f>'Annual Capacity'!W32</f>
        <v>0</v>
      </c>
      <c r="S21" s="66"/>
      <c r="T21" s="104">
        <f t="shared" si="11"/>
        <v>0</v>
      </c>
      <c r="U21" s="104">
        <f t="shared" si="12"/>
        <v>0</v>
      </c>
      <c r="V21" s="48"/>
      <c r="W21" s="208">
        <v>0</v>
      </c>
      <c r="X21" s="253">
        <v>0</v>
      </c>
      <c r="Y21" s="209"/>
      <c r="Z21" s="267">
        <f t="shared" ref="Z21" si="13">SUM(T21-W21)</f>
        <v>0</v>
      </c>
      <c r="AA21" s="268">
        <f t="shared" ref="AA21" si="14">SUM(U21-X21)</f>
        <v>0</v>
      </c>
    </row>
    <row r="22" spans="1:27"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5">SUM(E22+G22+I22)</f>
        <v>0</v>
      </c>
      <c r="L22" s="82">
        <f t="shared" ref="L22" si="16">SUM(F22+H22+J22)</f>
        <v>0</v>
      </c>
      <c r="M22" s="89"/>
      <c r="N22" s="83">
        <f>'Annual Capacity'!S33</f>
        <v>0</v>
      </c>
      <c r="O22" s="83">
        <f>'Annual Capacity'!T33</f>
        <v>0</v>
      </c>
      <c r="P22" s="89"/>
      <c r="Q22" s="247">
        <f>'Annual Capacity'!V33</f>
        <v>0</v>
      </c>
      <c r="R22" s="247">
        <f>'Annual Capacity'!W33</f>
        <v>0</v>
      </c>
      <c r="S22" s="66"/>
      <c r="T22" s="104">
        <f t="shared" ref="T22" si="17">SUM(B22+K22+N22+Q22)</f>
        <v>0</v>
      </c>
      <c r="U22" s="104">
        <f t="shared" ref="U22" si="18">SUM(C22+L22+O22+R22)</f>
        <v>0</v>
      </c>
      <c r="V22" s="48"/>
      <c r="W22" s="208">
        <v>0</v>
      </c>
      <c r="X22" s="253">
        <v>0</v>
      </c>
      <c r="Y22" s="209"/>
      <c r="Z22" s="267">
        <f t="shared" ref="Z22" si="19">SUM(T22-W22)</f>
        <v>0</v>
      </c>
      <c r="AA22" s="268">
        <f t="shared" ref="AA22" si="20">SUM(U22-X22)</f>
        <v>0</v>
      </c>
    </row>
    <row r="23" spans="1:27" ht="5.4" customHeight="1" thickBot="1" x14ac:dyDescent="0.35">
      <c r="A23" s="75"/>
      <c r="B23" s="61"/>
      <c r="C23" s="62"/>
      <c r="D23" s="66"/>
      <c r="E23" s="68"/>
      <c r="F23" s="62"/>
      <c r="G23" s="68"/>
      <c r="H23" s="62"/>
      <c r="I23" s="68"/>
      <c r="J23" s="62"/>
      <c r="K23" s="68"/>
      <c r="L23" s="63"/>
      <c r="M23" s="66"/>
      <c r="N23" s="68"/>
      <c r="O23" s="62"/>
      <c r="P23" s="66"/>
      <c r="Q23" s="68"/>
      <c r="R23" s="62"/>
      <c r="S23" s="66"/>
      <c r="T23" s="61"/>
      <c r="U23" s="63"/>
      <c r="V23" s="48"/>
      <c r="W23" s="74"/>
      <c r="X23" s="64"/>
      <c r="Y23" s="209"/>
      <c r="Z23" s="271"/>
      <c r="AA23" s="272"/>
    </row>
    <row r="24" spans="1:27" s="35" customFormat="1" ht="15" thickTop="1" thickBot="1" x14ac:dyDescent="0.35">
      <c r="A24" s="78" t="s">
        <v>388</v>
      </c>
      <c r="B24" s="210">
        <f>SUM(B9:B22)</f>
        <v>122176</v>
      </c>
      <c r="C24" s="210">
        <f>SUM(C9:C22)</f>
        <v>1023466.1249999998</v>
      </c>
      <c r="D24" s="53"/>
      <c r="E24" s="210">
        <f t="shared" ref="E24:L24" si="21">SUM(E9:E22)</f>
        <v>4397</v>
      </c>
      <c r="F24" s="210">
        <f t="shared" si="21"/>
        <v>140683.522</v>
      </c>
      <c r="G24" s="210">
        <f t="shared" si="21"/>
        <v>2429</v>
      </c>
      <c r="H24" s="210">
        <f t="shared" si="21"/>
        <v>781027.83299999998</v>
      </c>
      <c r="I24" s="210">
        <f t="shared" si="21"/>
        <v>276</v>
      </c>
      <c r="J24" s="210">
        <f t="shared" si="21"/>
        <v>675486.62399999995</v>
      </c>
      <c r="K24" s="210">
        <f t="shared" si="21"/>
        <v>7102</v>
      </c>
      <c r="L24" s="210">
        <f t="shared" si="21"/>
        <v>1597197.9789999998</v>
      </c>
      <c r="M24" s="53"/>
      <c r="N24" s="210">
        <f t="shared" ref="N24:O24" si="22">SUM(N9:N22)</f>
        <v>179</v>
      </c>
      <c r="O24" s="210">
        <f t="shared" si="22"/>
        <v>714745.48499999999</v>
      </c>
      <c r="P24" s="53"/>
      <c r="Q24" s="248">
        <f>SUM(Q9:Q22)</f>
        <v>0</v>
      </c>
      <c r="R24" s="248">
        <f>SUM(R9:R22)</f>
        <v>0</v>
      </c>
      <c r="S24" s="53"/>
      <c r="T24" s="210">
        <f t="shared" ref="T24:U24" si="23">SUM(T9:T22)</f>
        <v>129457</v>
      </c>
      <c r="U24" s="210">
        <f t="shared" si="23"/>
        <v>3335409.5890000002</v>
      </c>
      <c r="V24" s="76"/>
      <c r="W24" s="256">
        <f>SUM(W9:W22)</f>
        <v>129457</v>
      </c>
      <c r="X24" s="256">
        <f>SUM(X9:X22)</f>
        <v>3335409.5890000002</v>
      </c>
      <c r="Y24" s="77"/>
      <c r="Z24" s="339">
        <f>SUM(Z9:Z22)</f>
        <v>0</v>
      </c>
      <c r="AA24" s="339">
        <f>SUM(AA9:AA22)</f>
        <v>0</v>
      </c>
    </row>
    <row r="25" spans="1:27" ht="9.65" customHeight="1" thickTop="1" x14ac:dyDescent="0.3">
      <c r="A25" s="75"/>
      <c r="B25" s="61"/>
      <c r="C25" s="62"/>
      <c r="D25" s="66"/>
      <c r="E25" s="68"/>
      <c r="F25" s="62"/>
      <c r="G25" s="68"/>
      <c r="H25" s="62"/>
      <c r="I25" s="68"/>
      <c r="J25" s="62"/>
      <c r="K25" s="68"/>
      <c r="L25" s="63"/>
      <c r="M25" s="66"/>
      <c r="N25" s="68"/>
      <c r="O25" s="62"/>
      <c r="P25" s="66"/>
      <c r="Q25" s="68"/>
      <c r="R25" s="62"/>
      <c r="S25" s="66"/>
      <c r="T25" s="61"/>
      <c r="U25" s="63"/>
      <c r="V25" s="48"/>
      <c r="W25" s="74"/>
      <c r="X25" s="64"/>
      <c r="Y25" s="209"/>
      <c r="Z25" s="271"/>
      <c r="AA25" s="272"/>
    </row>
    <row r="26" spans="1:27" x14ac:dyDescent="0.3">
      <c r="A26" s="127">
        <v>45658</v>
      </c>
      <c r="B26" s="82">
        <v>0</v>
      </c>
      <c r="C26" s="205">
        <v>0</v>
      </c>
      <c r="D26" s="60"/>
      <c r="E26" s="206">
        <v>0</v>
      </c>
      <c r="F26" s="207">
        <v>0</v>
      </c>
      <c r="G26" s="206">
        <v>0</v>
      </c>
      <c r="H26" s="207">
        <v>0</v>
      </c>
      <c r="I26" s="206">
        <v>0</v>
      </c>
      <c r="J26" s="207">
        <v>0</v>
      </c>
      <c r="K26" s="204">
        <f t="shared" ref="K26:K27" si="24">SUM(E26+G26+I26)</f>
        <v>0</v>
      </c>
      <c r="L26" s="65">
        <f t="shared" ref="L26:L27" si="25">SUM(F26+H26+J26)</f>
        <v>0</v>
      </c>
      <c r="M26" s="60"/>
      <c r="N26" s="204">
        <v>0</v>
      </c>
      <c r="O26" s="205">
        <v>0</v>
      </c>
      <c r="P26" s="60"/>
      <c r="Q26" s="247">
        <v>0</v>
      </c>
      <c r="R26" s="247">
        <v>0</v>
      </c>
      <c r="S26" s="60"/>
      <c r="T26" s="104">
        <f t="shared" ref="T26:T27" si="26">SUM(B26+K26+N26+Q26)</f>
        <v>0</v>
      </c>
      <c r="U26" s="105">
        <f t="shared" ref="U26:U27" si="27">SUM(C26+L26+O26+R26)</f>
        <v>0</v>
      </c>
      <c r="V26" s="48"/>
      <c r="W26" s="211">
        <v>0</v>
      </c>
      <c r="X26" s="211">
        <v>0</v>
      </c>
      <c r="Y26" s="209"/>
      <c r="Z26" s="267">
        <f t="shared" ref="Z26:Z27" si="28">SUM(T26-W26)</f>
        <v>0</v>
      </c>
      <c r="AA26" s="268">
        <f t="shared" ref="AA26:AA27" si="29">SUM(U26-X26)</f>
        <v>0</v>
      </c>
    </row>
    <row r="27" spans="1:27" x14ac:dyDescent="0.3">
      <c r="A27" s="127">
        <v>45689</v>
      </c>
      <c r="B27" s="82">
        <v>0</v>
      </c>
      <c r="C27" s="205">
        <v>0</v>
      </c>
      <c r="D27" s="60"/>
      <c r="E27" s="206">
        <v>0</v>
      </c>
      <c r="F27" s="207">
        <v>0</v>
      </c>
      <c r="G27" s="206">
        <v>0</v>
      </c>
      <c r="H27" s="207">
        <v>0</v>
      </c>
      <c r="I27" s="206">
        <v>0</v>
      </c>
      <c r="J27" s="207">
        <v>0</v>
      </c>
      <c r="K27" s="204">
        <f t="shared" si="24"/>
        <v>0</v>
      </c>
      <c r="L27" s="65">
        <f t="shared" si="25"/>
        <v>0</v>
      </c>
      <c r="M27" s="60"/>
      <c r="N27" s="204">
        <v>0</v>
      </c>
      <c r="O27" s="205">
        <v>0</v>
      </c>
      <c r="P27" s="60"/>
      <c r="Q27" s="247">
        <v>0</v>
      </c>
      <c r="R27" s="247">
        <v>0</v>
      </c>
      <c r="S27" s="60"/>
      <c r="T27" s="104">
        <f t="shared" si="26"/>
        <v>0</v>
      </c>
      <c r="U27" s="105">
        <f t="shared" si="27"/>
        <v>0</v>
      </c>
      <c r="V27" s="48"/>
      <c r="W27" s="211">
        <v>0</v>
      </c>
      <c r="X27" s="211">
        <v>0</v>
      </c>
      <c r="Y27" s="209"/>
      <c r="Z27" s="267">
        <f t="shared" si="28"/>
        <v>0</v>
      </c>
      <c r="AA27" s="268">
        <f t="shared" si="29"/>
        <v>0</v>
      </c>
    </row>
    <row r="28" spans="1:27" x14ac:dyDescent="0.3">
      <c r="A28" s="127">
        <v>45717</v>
      </c>
      <c r="B28" s="82">
        <v>0</v>
      </c>
      <c r="C28" s="205">
        <v>0</v>
      </c>
      <c r="D28" s="60"/>
      <c r="E28" s="206">
        <v>0</v>
      </c>
      <c r="F28" s="207">
        <v>0</v>
      </c>
      <c r="G28" s="206">
        <v>0</v>
      </c>
      <c r="H28" s="207">
        <v>0</v>
      </c>
      <c r="I28" s="206">
        <v>0</v>
      </c>
      <c r="J28" s="207">
        <v>0</v>
      </c>
      <c r="K28" s="204">
        <f t="shared" ref="K28:K36" si="30">SUM(E28+G28+I28)</f>
        <v>0</v>
      </c>
      <c r="L28" s="65">
        <f t="shared" ref="L28:L36" si="31">SUM(F28+H28+J28)</f>
        <v>0</v>
      </c>
      <c r="M28" s="60"/>
      <c r="N28" s="204">
        <v>0</v>
      </c>
      <c r="O28" s="205">
        <v>0</v>
      </c>
      <c r="P28" s="60"/>
      <c r="Q28" s="247">
        <v>0</v>
      </c>
      <c r="R28" s="247">
        <v>0</v>
      </c>
      <c r="S28" s="60"/>
      <c r="T28" s="104">
        <f t="shared" ref="T28:T36" si="32">SUM(B28+K28+N28+Q28)</f>
        <v>0</v>
      </c>
      <c r="U28" s="105">
        <f t="shared" ref="U28:U36" si="33">SUM(C28+L28+O28+R28)</f>
        <v>0</v>
      </c>
      <c r="V28" s="48"/>
      <c r="W28" s="211">
        <v>0</v>
      </c>
      <c r="X28" s="211">
        <v>0</v>
      </c>
      <c r="Y28" s="209"/>
      <c r="Z28" s="267">
        <f t="shared" ref="Z28:Z36" si="34">SUM(T28-W28)</f>
        <v>0</v>
      </c>
      <c r="AA28" s="268">
        <f t="shared" ref="AA28:AA36" si="35">SUM(U28-X28)</f>
        <v>0</v>
      </c>
    </row>
    <row r="29" spans="1:27" hidden="1" x14ac:dyDescent="0.3">
      <c r="A29" s="127">
        <v>45748</v>
      </c>
      <c r="B29" s="82">
        <v>0</v>
      </c>
      <c r="C29" s="205">
        <v>0</v>
      </c>
      <c r="D29" s="60"/>
      <c r="E29" s="206">
        <v>0</v>
      </c>
      <c r="F29" s="207">
        <v>0</v>
      </c>
      <c r="G29" s="206">
        <v>0</v>
      </c>
      <c r="H29" s="207">
        <v>0</v>
      </c>
      <c r="I29" s="206">
        <v>0</v>
      </c>
      <c r="J29" s="207">
        <v>0</v>
      </c>
      <c r="K29" s="204">
        <f t="shared" si="30"/>
        <v>0</v>
      </c>
      <c r="L29" s="65">
        <f t="shared" si="31"/>
        <v>0</v>
      </c>
      <c r="M29" s="60"/>
      <c r="N29" s="204">
        <v>0</v>
      </c>
      <c r="O29" s="205">
        <v>0</v>
      </c>
      <c r="P29" s="60"/>
      <c r="Q29" s="247">
        <v>0</v>
      </c>
      <c r="R29" s="247">
        <v>0</v>
      </c>
      <c r="S29" s="60"/>
      <c r="T29" s="104">
        <f t="shared" si="32"/>
        <v>0</v>
      </c>
      <c r="U29" s="105">
        <f t="shared" si="33"/>
        <v>0</v>
      </c>
      <c r="V29" s="48"/>
      <c r="W29" s="211">
        <v>0</v>
      </c>
      <c r="X29" s="211">
        <v>0</v>
      </c>
      <c r="Y29" s="209"/>
      <c r="Z29" s="267">
        <f t="shared" si="34"/>
        <v>0</v>
      </c>
      <c r="AA29" s="268">
        <f t="shared" si="35"/>
        <v>0</v>
      </c>
    </row>
    <row r="30" spans="1:27" hidden="1" x14ac:dyDescent="0.3">
      <c r="A30" s="127">
        <v>45778</v>
      </c>
      <c r="B30" s="82">
        <v>0</v>
      </c>
      <c r="C30" s="205">
        <v>0</v>
      </c>
      <c r="D30" s="60"/>
      <c r="E30" s="206">
        <v>0</v>
      </c>
      <c r="F30" s="207">
        <v>0</v>
      </c>
      <c r="G30" s="206">
        <v>0</v>
      </c>
      <c r="H30" s="207">
        <v>0</v>
      </c>
      <c r="I30" s="206">
        <v>0</v>
      </c>
      <c r="J30" s="207">
        <v>0</v>
      </c>
      <c r="K30" s="204">
        <f t="shared" si="30"/>
        <v>0</v>
      </c>
      <c r="L30" s="65">
        <f t="shared" si="31"/>
        <v>0</v>
      </c>
      <c r="M30" s="60"/>
      <c r="N30" s="204">
        <v>0</v>
      </c>
      <c r="O30" s="205">
        <v>0</v>
      </c>
      <c r="P30" s="60"/>
      <c r="Q30" s="247">
        <v>0</v>
      </c>
      <c r="R30" s="247">
        <v>0</v>
      </c>
      <c r="S30" s="60"/>
      <c r="T30" s="104">
        <f t="shared" si="32"/>
        <v>0</v>
      </c>
      <c r="U30" s="105">
        <f t="shared" si="33"/>
        <v>0</v>
      </c>
      <c r="V30" s="48"/>
      <c r="W30" s="211">
        <v>0</v>
      </c>
      <c r="X30" s="211">
        <v>0</v>
      </c>
      <c r="Y30" s="209"/>
      <c r="Z30" s="267">
        <f t="shared" si="34"/>
        <v>0</v>
      </c>
      <c r="AA30" s="268">
        <f t="shared" si="35"/>
        <v>0</v>
      </c>
    </row>
    <row r="31" spans="1:27" hidden="1" x14ac:dyDescent="0.3">
      <c r="A31" s="127">
        <v>45809</v>
      </c>
      <c r="B31" s="82">
        <v>0</v>
      </c>
      <c r="C31" s="205">
        <v>0</v>
      </c>
      <c r="D31" s="60"/>
      <c r="E31" s="206">
        <v>0</v>
      </c>
      <c r="F31" s="207">
        <v>0</v>
      </c>
      <c r="G31" s="206">
        <v>0</v>
      </c>
      <c r="H31" s="207">
        <v>0</v>
      </c>
      <c r="I31" s="206">
        <v>0</v>
      </c>
      <c r="J31" s="207">
        <v>0</v>
      </c>
      <c r="K31" s="204">
        <f t="shared" si="30"/>
        <v>0</v>
      </c>
      <c r="L31" s="65">
        <f t="shared" si="31"/>
        <v>0</v>
      </c>
      <c r="M31" s="60"/>
      <c r="N31" s="204">
        <v>0</v>
      </c>
      <c r="O31" s="205">
        <v>0</v>
      </c>
      <c r="P31" s="60"/>
      <c r="Q31" s="247">
        <v>0</v>
      </c>
      <c r="R31" s="247">
        <v>0</v>
      </c>
      <c r="S31" s="60"/>
      <c r="T31" s="104">
        <f t="shared" si="32"/>
        <v>0</v>
      </c>
      <c r="U31" s="105">
        <f t="shared" si="33"/>
        <v>0</v>
      </c>
      <c r="V31" s="48"/>
      <c r="W31" s="211">
        <v>0</v>
      </c>
      <c r="X31" s="211">
        <v>0</v>
      </c>
      <c r="Y31" s="209"/>
      <c r="Z31" s="267">
        <f t="shared" si="34"/>
        <v>0</v>
      </c>
      <c r="AA31" s="268">
        <f t="shared" si="35"/>
        <v>0</v>
      </c>
    </row>
    <row r="32" spans="1:27" hidden="1" x14ac:dyDescent="0.3">
      <c r="A32" s="127">
        <v>45839</v>
      </c>
      <c r="B32" s="82">
        <v>0</v>
      </c>
      <c r="C32" s="205">
        <v>0</v>
      </c>
      <c r="D32" s="60"/>
      <c r="E32" s="206">
        <v>0</v>
      </c>
      <c r="F32" s="207">
        <v>0</v>
      </c>
      <c r="G32" s="206">
        <v>0</v>
      </c>
      <c r="H32" s="207">
        <v>0</v>
      </c>
      <c r="I32" s="206">
        <v>0</v>
      </c>
      <c r="J32" s="207">
        <v>0</v>
      </c>
      <c r="K32" s="204">
        <f t="shared" si="30"/>
        <v>0</v>
      </c>
      <c r="L32" s="65">
        <f t="shared" si="31"/>
        <v>0</v>
      </c>
      <c r="M32" s="60"/>
      <c r="N32" s="204">
        <v>0</v>
      </c>
      <c r="O32" s="205">
        <v>0</v>
      </c>
      <c r="P32" s="60"/>
      <c r="Q32" s="247">
        <v>0</v>
      </c>
      <c r="R32" s="247">
        <v>0</v>
      </c>
      <c r="S32" s="60"/>
      <c r="T32" s="104">
        <f t="shared" si="32"/>
        <v>0</v>
      </c>
      <c r="U32" s="105">
        <f t="shared" si="33"/>
        <v>0</v>
      </c>
      <c r="V32" s="48"/>
      <c r="W32" s="211">
        <v>0</v>
      </c>
      <c r="X32" s="211">
        <v>0</v>
      </c>
      <c r="Y32" s="209"/>
      <c r="Z32" s="267">
        <f t="shared" si="34"/>
        <v>0</v>
      </c>
      <c r="AA32" s="268">
        <f t="shared" si="35"/>
        <v>0</v>
      </c>
    </row>
    <row r="33" spans="1:29" hidden="1" x14ac:dyDescent="0.3">
      <c r="A33" s="127">
        <v>45870</v>
      </c>
      <c r="B33" s="82">
        <v>0</v>
      </c>
      <c r="C33" s="205">
        <v>0</v>
      </c>
      <c r="D33" s="60"/>
      <c r="E33" s="206">
        <v>0</v>
      </c>
      <c r="F33" s="207">
        <v>0</v>
      </c>
      <c r="G33" s="206">
        <v>0</v>
      </c>
      <c r="H33" s="207">
        <v>0</v>
      </c>
      <c r="I33" s="206">
        <v>0</v>
      </c>
      <c r="J33" s="207">
        <v>0</v>
      </c>
      <c r="K33" s="204">
        <f t="shared" si="30"/>
        <v>0</v>
      </c>
      <c r="L33" s="65">
        <f t="shared" si="31"/>
        <v>0</v>
      </c>
      <c r="M33" s="60"/>
      <c r="N33" s="204">
        <v>0</v>
      </c>
      <c r="O33" s="205">
        <v>0</v>
      </c>
      <c r="P33" s="60"/>
      <c r="Q33" s="247">
        <v>0</v>
      </c>
      <c r="R33" s="247">
        <v>0</v>
      </c>
      <c r="S33" s="60"/>
      <c r="T33" s="104">
        <f t="shared" si="32"/>
        <v>0</v>
      </c>
      <c r="U33" s="105">
        <f t="shared" si="33"/>
        <v>0</v>
      </c>
      <c r="V33" s="48"/>
      <c r="W33" s="211">
        <v>0</v>
      </c>
      <c r="X33" s="211">
        <v>0</v>
      </c>
      <c r="Y33" s="209"/>
      <c r="Z33" s="267">
        <f t="shared" si="34"/>
        <v>0</v>
      </c>
      <c r="AA33" s="268">
        <f t="shared" si="35"/>
        <v>0</v>
      </c>
    </row>
    <row r="34" spans="1:29" hidden="1" x14ac:dyDescent="0.3">
      <c r="A34" s="127">
        <v>45901</v>
      </c>
      <c r="B34" s="82">
        <v>0</v>
      </c>
      <c r="C34" s="205">
        <v>0</v>
      </c>
      <c r="D34" s="60"/>
      <c r="E34" s="206">
        <v>0</v>
      </c>
      <c r="F34" s="207">
        <v>0</v>
      </c>
      <c r="G34" s="206">
        <v>0</v>
      </c>
      <c r="H34" s="207">
        <v>0</v>
      </c>
      <c r="I34" s="206">
        <v>0</v>
      </c>
      <c r="J34" s="207">
        <v>0</v>
      </c>
      <c r="K34" s="204">
        <f t="shared" si="30"/>
        <v>0</v>
      </c>
      <c r="L34" s="65">
        <f t="shared" si="31"/>
        <v>0</v>
      </c>
      <c r="M34" s="60"/>
      <c r="N34" s="204">
        <v>0</v>
      </c>
      <c r="O34" s="205">
        <v>0</v>
      </c>
      <c r="P34" s="60"/>
      <c r="Q34" s="247">
        <v>0</v>
      </c>
      <c r="R34" s="247">
        <v>0</v>
      </c>
      <c r="S34" s="60"/>
      <c r="T34" s="104">
        <f t="shared" si="32"/>
        <v>0</v>
      </c>
      <c r="U34" s="105">
        <f t="shared" si="33"/>
        <v>0</v>
      </c>
      <c r="V34" s="48"/>
      <c r="W34" s="211">
        <v>0</v>
      </c>
      <c r="X34" s="211">
        <v>0</v>
      </c>
      <c r="Y34" s="209"/>
      <c r="Z34" s="267">
        <f t="shared" si="34"/>
        <v>0</v>
      </c>
      <c r="AA34" s="268">
        <f t="shared" si="35"/>
        <v>0</v>
      </c>
    </row>
    <row r="35" spans="1:29" hidden="1" x14ac:dyDescent="0.3">
      <c r="A35" s="127">
        <v>45931</v>
      </c>
      <c r="B35" s="82">
        <v>0</v>
      </c>
      <c r="C35" s="205">
        <v>0</v>
      </c>
      <c r="D35" s="60"/>
      <c r="E35" s="206">
        <v>0</v>
      </c>
      <c r="F35" s="207">
        <v>0</v>
      </c>
      <c r="G35" s="206">
        <v>0</v>
      </c>
      <c r="H35" s="207">
        <v>0</v>
      </c>
      <c r="I35" s="206">
        <v>0</v>
      </c>
      <c r="J35" s="207">
        <v>0</v>
      </c>
      <c r="K35" s="204">
        <f t="shared" si="30"/>
        <v>0</v>
      </c>
      <c r="L35" s="65">
        <f t="shared" si="31"/>
        <v>0</v>
      </c>
      <c r="M35" s="60"/>
      <c r="N35" s="204">
        <v>0</v>
      </c>
      <c r="O35" s="205">
        <v>0</v>
      </c>
      <c r="P35" s="60"/>
      <c r="Q35" s="247">
        <v>0</v>
      </c>
      <c r="R35" s="247">
        <v>0</v>
      </c>
      <c r="S35" s="60"/>
      <c r="T35" s="104">
        <f t="shared" si="32"/>
        <v>0</v>
      </c>
      <c r="U35" s="105">
        <f t="shared" si="33"/>
        <v>0</v>
      </c>
      <c r="V35" s="48"/>
      <c r="W35" s="211">
        <v>0</v>
      </c>
      <c r="X35" s="211">
        <v>0</v>
      </c>
      <c r="Y35" s="209"/>
      <c r="Z35" s="267">
        <f t="shared" si="34"/>
        <v>0</v>
      </c>
      <c r="AA35" s="268">
        <f t="shared" si="35"/>
        <v>0</v>
      </c>
    </row>
    <row r="36" spans="1:29" hidden="1" x14ac:dyDescent="0.3">
      <c r="A36" s="127">
        <v>45962</v>
      </c>
      <c r="B36" s="82">
        <v>0</v>
      </c>
      <c r="C36" s="205">
        <v>0</v>
      </c>
      <c r="D36" s="60"/>
      <c r="E36" s="206">
        <v>0</v>
      </c>
      <c r="F36" s="207">
        <v>0</v>
      </c>
      <c r="G36" s="206">
        <v>0</v>
      </c>
      <c r="H36" s="207">
        <v>0</v>
      </c>
      <c r="I36" s="206">
        <v>0</v>
      </c>
      <c r="J36" s="207">
        <v>0</v>
      </c>
      <c r="K36" s="204">
        <f t="shared" si="30"/>
        <v>0</v>
      </c>
      <c r="L36" s="65">
        <f t="shared" si="31"/>
        <v>0</v>
      </c>
      <c r="M36" s="60"/>
      <c r="N36" s="204">
        <v>0</v>
      </c>
      <c r="O36" s="205">
        <v>0</v>
      </c>
      <c r="P36" s="60"/>
      <c r="Q36" s="247">
        <v>0</v>
      </c>
      <c r="R36" s="247">
        <v>0</v>
      </c>
      <c r="S36" s="60"/>
      <c r="T36" s="104">
        <f t="shared" si="32"/>
        <v>0</v>
      </c>
      <c r="U36" s="105">
        <f t="shared" si="33"/>
        <v>0</v>
      </c>
      <c r="V36" s="48"/>
      <c r="W36" s="211">
        <v>0</v>
      </c>
      <c r="X36" s="211">
        <v>0</v>
      </c>
      <c r="Y36" s="209"/>
      <c r="Z36" s="267">
        <f t="shared" si="34"/>
        <v>0</v>
      </c>
      <c r="AA36" s="268">
        <f t="shared" si="35"/>
        <v>0</v>
      </c>
    </row>
    <row r="37" spans="1:29" hidden="1" x14ac:dyDescent="0.3">
      <c r="A37" s="127">
        <v>45992</v>
      </c>
      <c r="B37" s="82">
        <v>0</v>
      </c>
      <c r="C37" s="205">
        <v>0</v>
      </c>
      <c r="D37" s="60"/>
      <c r="E37" s="206">
        <v>0</v>
      </c>
      <c r="F37" s="207">
        <v>0</v>
      </c>
      <c r="G37" s="206">
        <v>0</v>
      </c>
      <c r="H37" s="207">
        <v>0</v>
      </c>
      <c r="I37" s="206">
        <v>0</v>
      </c>
      <c r="J37" s="207">
        <v>0</v>
      </c>
      <c r="K37" s="204">
        <f t="shared" ref="K37:L37" si="36">SUM(E37+G37+I37)</f>
        <v>0</v>
      </c>
      <c r="L37" s="65">
        <f t="shared" si="36"/>
        <v>0</v>
      </c>
      <c r="M37" s="60"/>
      <c r="N37" s="204">
        <v>0</v>
      </c>
      <c r="O37" s="205">
        <v>0</v>
      </c>
      <c r="P37" s="60"/>
      <c r="Q37" s="247">
        <v>0</v>
      </c>
      <c r="R37" s="247">
        <v>0</v>
      </c>
      <c r="S37" s="60"/>
      <c r="T37" s="104">
        <f t="shared" ref="T37:U37" si="37">SUM(B37+K37+N37+Q37)</f>
        <v>0</v>
      </c>
      <c r="U37" s="105">
        <f t="shared" si="37"/>
        <v>0</v>
      </c>
      <c r="V37" s="48"/>
      <c r="W37" s="211">
        <v>0</v>
      </c>
      <c r="X37" s="211">
        <v>0</v>
      </c>
      <c r="Y37" s="209"/>
      <c r="Z37" s="267">
        <f t="shared" ref="Z37:AA37" si="38">SUM(T37-W37)</f>
        <v>0</v>
      </c>
      <c r="AA37" s="268">
        <f t="shared" si="38"/>
        <v>0</v>
      </c>
    </row>
    <row r="38" spans="1:29" ht="3.5" customHeight="1" thickBot="1" x14ac:dyDescent="0.35">
      <c r="A38" s="75"/>
      <c r="B38" s="61"/>
      <c r="C38" s="62"/>
      <c r="D38" s="66"/>
      <c r="E38" s="68"/>
      <c r="F38" s="62"/>
      <c r="G38" s="68"/>
      <c r="H38" s="62"/>
      <c r="I38" s="68"/>
      <c r="J38" s="62"/>
      <c r="K38" s="68"/>
      <c r="L38" s="63"/>
      <c r="M38" s="66"/>
      <c r="N38" s="68"/>
      <c r="O38" s="62"/>
      <c r="P38" s="66"/>
      <c r="Q38" s="68"/>
      <c r="R38" s="62"/>
      <c r="S38" s="66"/>
      <c r="T38" s="61"/>
      <c r="U38" s="63"/>
      <c r="V38" s="48"/>
      <c r="W38" s="74"/>
      <c r="X38" s="64"/>
      <c r="Y38" s="209"/>
      <c r="Z38" s="271"/>
      <c r="AA38" s="272"/>
    </row>
    <row r="39" spans="1:29" ht="15" thickTop="1" thickBot="1" x14ac:dyDescent="0.35">
      <c r="A39" s="78" t="s">
        <v>385</v>
      </c>
      <c r="B39" s="210">
        <f>SUM(B26:B37)</f>
        <v>0</v>
      </c>
      <c r="C39" s="210">
        <f>SUM(C26:C37)</f>
        <v>0</v>
      </c>
      <c r="D39" s="53"/>
      <c r="E39" s="210">
        <f t="shared" ref="E39:L39" si="39">SUM(E26:E37)</f>
        <v>0</v>
      </c>
      <c r="F39" s="210">
        <f t="shared" si="39"/>
        <v>0</v>
      </c>
      <c r="G39" s="210">
        <f t="shared" si="39"/>
        <v>0</v>
      </c>
      <c r="H39" s="210">
        <f t="shared" si="39"/>
        <v>0</v>
      </c>
      <c r="I39" s="210">
        <f t="shared" si="39"/>
        <v>0</v>
      </c>
      <c r="J39" s="210">
        <f t="shared" si="39"/>
        <v>0</v>
      </c>
      <c r="K39" s="210">
        <f t="shared" si="39"/>
        <v>0</v>
      </c>
      <c r="L39" s="210">
        <f t="shared" si="39"/>
        <v>0</v>
      </c>
      <c r="M39" s="53"/>
      <c r="N39" s="210">
        <f>SUM(N26:N37)</f>
        <v>0</v>
      </c>
      <c r="O39" s="210">
        <f>SUM(O26:O37)</f>
        <v>0</v>
      </c>
      <c r="P39" s="53"/>
      <c r="Q39" s="249">
        <f>SUM(Q26:Q37)</f>
        <v>0</v>
      </c>
      <c r="R39" s="249">
        <f>SUM(R26:R37)</f>
        <v>0</v>
      </c>
      <c r="S39" s="53"/>
      <c r="T39" s="210">
        <f>SUM(T26:T37)</f>
        <v>0</v>
      </c>
      <c r="U39" s="210">
        <f>SUM(U26:U37)</f>
        <v>0</v>
      </c>
      <c r="V39" s="76"/>
      <c r="W39" s="257">
        <f>SUM(W26:W37)</f>
        <v>0</v>
      </c>
      <c r="X39" s="257">
        <f>SUM(X26:X37)</f>
        <v>0</v>
      </c>
      <c r="Y39" s="77"/>
      <c r="Z39" s="341">
        <f>SUM(Z26:Z37)</f>
        <v>0</v>
      </c>
      <c r="AA39" s="341">
        <f>SUM(AA26:AA37)</f>
        <v>0</v>
      </c>
    </row>
    <row r="40" spans="1:29" s="107" customFormat="1" ht="3.65" customHeight="1" thickTop="1" thickBot="1" x14ac:dyDescent="0.4">
      <c r="A40" s="106"/>
      <c r="B40" s="133"/>
      <c r="C40" s="44"/>
      <c r="D40" s="44"/>
      <c r="E40" s="44"/>
      <c r="F40" s="44"/>
      <c r="G40" s="44"/>
      <c r="H40" s="384"/>
      <c r="I40" s="44"/>
      <c r="J40" s="44"/>
      <c r="K40" s="44"/>
      <c r="L40" s="44"/>
      <c r="M40" s="44"/>
      <c r="N40" s="44"/>
      <c r="O40" s="44"/>
      <c r="P40" s="44"/>
      <c r="Q40" s="44"/>
      <c r="R40" s="44"/>
      <c r="S40" s="44"/>
      <c r="T40" s="44"/>
      <c r="U40" s="44"/>
      <c r="V40" s="44"/>
      <c r="W40" s="51"/>
      <c r="X40" s="258"/>
      <c r="Y40" s="259"/>
      <c r="Z40" s="266"/>
      <c r="AA40" s="338"/>
      <c r="AB40" s="132"/>
      <c r="AC40" s="132"/>
    </row>
    <row r="41" spans="1:29" ht="15" thickBot="1" x14ac:dyDescent="0.35">
      <c r="A41" s="294" t="s">
        <v>309</v>
      </c>
      <c r="B41" s="336">
        <f>SUM(B24+B39)</f>
        <v>122176</v>
      </c>
      <c r="C41" s="291">
        <f>SUM(C24+C39)</f>
        <v>1023466.1249999998</v>
      </c>
      <c r="D41" s="79"/>
      <c r="E41" s="336">
        <f t="shared" ref="E41:L41" si="40">SUM(E24+E39)</f>
        <v>4397</v>
      </c>
      <c r="F41" s="291">
        <f t="shared" si="40"/>
        <v>140683.522</v>
      </c>
      <c r="G41" s="291">
        <f t="shared" si="40"/>
        <v>2429</v>
      </c>
      <c r="H41" s="417">
        <f t="shared" si="40"/>
        <v>781027.83299999998</v>
      </c>
      <c r="I41" s="291">
        <f t="shared" si="40"/>
        <v>276</v>
      </c>
      <c r="J41" s="291">
        <f t="shared" si="40"/>
        <v>675486.62399999995</v>
      </c>
      <c r="K41" s="291">
        <f t="shared" si="40"/>
        <v>7102</v>
      </c>
      <c r="L41" s="291">
        <f t="shared" si="40"/>
        <v>1597197.9789999998</v>
      </c>
      <c r="M41" s="79"/>
      <c r="N41" s="336">
        <f>SUM(N24+N39)</f>
        <v>179</v>
      </c>
      <c r="O41" s="291">
        <f>SUM(O24+O39)</f>
        <v>714745.48499999999</v>
      </c>
      <c r="P41" s="79"/>
      <c r="Q41" s="250">
        <f>SUM(Q24+Q39)</f>
        <v>0</v>
      </c>
      <c r="R41" s="250">
        <f>SUM(R24+R39)</f>
        <v>0</v>
      </c>
      <c r="S41" s="79"/>
      <c r="T41" s="157">
        <f>SUM(T24+T39)</f>
        <v>129457</v>
      </c>
      <c r="U41" s="157">
        <f>SUM(U24+U39)</f>
        <v>3335409.5890000002</v>
      </c>
      <c r="V41" s="80"/>
      <c r="W41" s="260">
        <f>SUM(W24+W39)</f>
        <v>129457</v>
      </c>
      <c r="X41" s="260">
        <f>SUM(X24+X39)</f>
        <v>3335409.5890000002</v>
      </c>
      <c r="Y41" s="81"/>
      <c r="Z41" s="340">
        <f>SUM(Z24+Z39)</f>
        <v>0</v>
      </c>
      <c r="AA41" s="340">
        <f>SUM(AA24+AA39)</f>
        <v>0</v>
      </c>
    </row>
    <row r="42" spans="1:29" s="107" customFormat="1" ht="14.4" customHeight="1" x14ac:dyDescent="0.35">
      <c r="A42" s="106"/>
      <c r="B42" s="221"/>
      <c r="C42" s="221"/>
      <c r="D42" s="44"/>
      <c r="E42" s="44"/>
      <c r="F42" s="44"/>
      <c r="G42" s="44"/>
      <c r="H42" s="384"/>
      <c r="I42" s="44"/>
      <c r="J42" s="44"/>
      <c r="K42" s="44"/>
      <c r="L42" s="44"/>
      <c r="M42" s="44"/>
      <c r="N42" s="44"/>
      <c r="O42" s="44"/>
      <c r="P42" s="44"/>
      <c r="Q42" s="44"/>
      <c r="R42" s="44"/>
      <c r="S42" s="44"/>
      <c r="T42" s="44"/>
      <c r="U42" s="44"/>
      <c r="V42" s="44"/>
      <c r="W42" s="259"/>
      <c r="X42" s="261"/>
      <c r="Y42" s="259"/>
      <c r="Z42" s="266"/>
      <c r="AA42" s="338"/>
      <c r="AB42" s="132"/>
      <c r="AC42" s="132"/>
    </row>
    <row r="43" spans="1:29" ht="14" x14ac:dyDescent="0.3">
      <c r="A43" s="284" t="s">
        <v>310</v>
      </c>
      <c r="B43" s="49"/>
      <c r="C43" s="122"/>
      <c r="D43" s="49"/>
      <c r="E43" s="49"/>
      <c r="F43" s="49"/>
      <c r="G43" s="49"/>
      <c r="H43" s="122"/>
      <c r="I43" s="49"/>
      <c r="J43" s="49"/>
      <c r="K43" s="49"/>
      <c r="L43" s="49"/>
      <c r="M43" s="44"/>
      <c r="N43" s="44"/>
      <c r="O43" s="44"/>
      <c r="P43" s="44"/>
      <c r="Q43" s="44"/>
      <c r="R43" s="44"/>
      <c r="S43" s="7"/>
      <c r="T43" s="44"/>
      <c r="U43" s="44"/>
      <c r="V43" s="48"/>
      <c r="W43" s="51"/>
      <c r="X43" s="51"/>
      <c r="Y43" s="209"/>
      <c r="Z43" s="266"/>
      <c r="AA43" s="266"/>
    </row>
    <row r="44" spans="1:29" ht="14" x14ac:dyDescent="0.3">
      <c r="A44" s="293" t="s">
        <v>74</v>
      </c>
      <c r="B44" s="49"/>
      <c r="C44" s="122"/>
      <c r="D44" s="49"/>
      <c r="E44" s="49"/>
      <c r="F44" s="49"/>
      <c r="G44" s="49"/>
      <c r="H44" s="122"/>
      <c r="I44" s="49"/>
      <c r="J44" s="49"/>
      <c r="K44" s="49"/>
      <c r="L44" s="49"/>
      <c r="M44" s="44"/>
      <c r="N44" s="44"/>
      <c r="O44" s="44"/>
      <c r="P44" s="44"/>
      <c r="Q44" s="44"/>
      <c r="R44" s="44"/>
      <c r="S44" s="7"/>
      <c r="T44" s="44"/>
      <c r="U44" s="44"/>
      <c r="V44" s="48"/>
      <c r="W44" s="51"/>
      <c r="X44" s="51"/>
      <c r="Y44" s="209"/>
      <c r="Z44" s="266"/>
      <c r="AA44" s="266"/>
    </row>
    <row r="45" spans="1:29" x14ac:dyDescent="0.3">
      <c r="A45" s="90">
        <v>2015</v>
      </c>
      <c r="B45" s="82">
        <f>'Annual Capacity'!D41</f>
        <v>0</v>
      </c>
      <c r="C45" s="82">
        <f>'Annual Capacity'!E41</f>
        <v>0</v>
      </c>
      <c r="D45" s="89"/>
      <c r="E45" s="201">
        <f>'Annual Capacity'!G41</f>
        <v>0</v>
      </c>
      <c r="F45" s="201">
        <f>'Annual Capacity'!H41</f>
        <v>0</v>
      </c>
      <c r="G45" s="201">
        <f>'Annual Capacity'!I41</f>
        <v>0</v>
      </c>
      <c r="H45" s="201">
        <f>'Annual Capacity'!J41</f>
        <v>0</v>
      </c>
      <c r="I45" s="201">
        <f>'Annual Capacity'!K41</f>
        <v>0</v>
      </c>
      <c r="J45" s="201">
        <f>'Annual Capacity'!L41</f>
        <v>0</v>
      </c>
      <c r="K45" s="82">
        <f t="shared" ref="K45:L50" si="41">SUM(E45+G45+I45)</f>
        <v>0</v>
      </c>
      <c r="L45" s="65">
        <f t="shared" si="41"/>
        <v>0</v>
      </c>
      <c r="M45" s="89"/>
      <c r="N45" s="82">
        <f>'Annual Capacity'!S41</f>
        <v>0</v>
      </c>
      <c r="O45" s="82">
        <f>'Annual Capacity'!T41</f>
        <v>0</v>
      </c>
      <c r="P45" s="89"/>
      <c r="Q45" s="201">
        <f>'Annual Capacity'!V41</f>
        <v>0</v>
      </c>
      <c r="R45" s="201">
        <f>'Annual Capacity'!W41</f>
        <v>0</v>
      </c>
      <c r="S45" s="60"/>
      <c r="T45" s="104">
        <f t="shared" ref="T45:T51" si="42">SUM(B45+K45+N45+Q45)</f>
        <v>0</v>
      </c>
      <c r="U45" s="105">
        <f t="shared" ref="U45:U51" si="43">SUM(C45+L45+O45+R45)</f>
        <v>0</v>
      </c>
      <c r="V45" s="48"/>
      <c r="W45" s="211">
        <v>0</v>
      </c>
      <c r="X45" s="211">
        <v>0</v>
      </c>
      <c r="Y45" s="209"/>
      <c r="Z45" s="267">
        <f t="shared" ref="Z45:AA52" si="44">SUM(T45-W45)</f>
        <v>0</v>
      </c>
      <c r="AA45" s="268">
        <f t="shared" si="44"/>
        <v>0</v>
      </c>
    </row>
    <row r="46" spans="1:29" x14ac:dyDescent="0.3">
      <c r="A46" s="203">
        <v>2016</v>
      </c>
      <c r="B46" s="82">
        <f>'Annual Capacity'!D42</f>
        <v>6</v>
      </c>
      <c r="C46" s="82">
        <f>'Annual Capacity'!E42</f>
        <v>45.16</v>
      </c>
      <c r="D46" s="89"/>
      <c r="E46" s="201">
        <f>'Annual Capacity'!G42</f>
        <v>0</v>
      </c>
      <c r="F46" s="201">
        <f>'Annual Capacity'!H42</f>
        <v>0</v>
      </c>
      <c r="G46" s="201">
        <f>'Annual Capacity'!I42</f>
        <v>0</v>
      </c>
      <c r="H46" s="201">
        <f>'Annual Capacity'!J42</f>
        <v>0</v>
      </c>
      <c r="I46" s="201">
        <f>'Annual Capacity'!K42</f>
        <v>0</v>
      </c>
      <c r="J46" s="201">
        <f>'Annual Capacity'!L42</f>
        <v>0</v>
      </c>
      <c r="K46" s="82">
        <f t="shared" si="41"/>
        <v>0</v>
      </c>
      <c r="L46" s="65">
        <f t="shared" si="41"/>
        <v>0</v>
      </c>
      <c r="M46" s="89"/>
      <c r="N46" s="82">
        <f>'Annual Capacity'!S42</f>
        <v>0</v>
      </c>
      <c r="O46" s="82">
        <f>'Annual Capacity'!T42</f>
        <v>0</v>
      </c>
      <c r="P46" s="89"/>
      <c r="Q46" s="201">
        <f>'Annual Capacity'!V42</f>
        <v>0</v>
      </c>
      <c r="R46" s="201">
        <f>'Annual Capacity'!W42</f>
        <v>0</v>
      </c>
      <c r="S46" s="66"/>
      <c r="T46" s="104">
        <f t="shared" si="42"/>
        <v>6</v>
      </c>
      <c r="U46" s="105">
        <f t="shared" si="43"/>
        <v>45.16</v>
      </c>
      <c r="V46" s="48"/>
      <c r="W46" s="211">
        <v>6</v>
      </c>
      <c r="X46" s="211">
        <v>45.16</v>
      </c>
      <c r="Y46" s="209"/>
      <c r="Z46" s="267">
        <f t="shared" si="44"/>
        <v>0</v>
      </c>
      <c r="AA46" s="268">
        <f t="shared" si="44"/>
        <v>0</v>
      </c>
    </row>
    <row r="47" spans="1:29" x14ac:dyDescent="0.3">
      <c r="A47" s="90">
        <v>2017</v>
      </c>
      <c r="B47" s="82">
        <f>'Annual Capacity'!D43</f>
        <v>5</v>
      </c>
      <c r="C47" s="82">
        <f>'Annual Capacity'!E43</f>
        <v>67.989999999999995</v>
      </c>
      <c r="D47" s="89"/>
      <c r="E47" s="201">
        <f>'Annual Capacity'!G43</f>
        <v>0</v>
      </c>
      <c r="F47" s="201">
        <f>'Annual Capacity'!H43</f>
        <v>0</v>
      </c>
      <c r="G47" s="201">
        <f>'Annual Capacity'!I43</f>
        <v>0</v>
      </c>
      <c r="H47" s="201">
        <f>'Annual Capacity'!J43</f>
        <v>0</v>
      </c>
      <c r="I47" s="201">
        <f>'Annual Capacity'!K43</f>
        <v>0</v>
      </c>
      <c r="J47" s="201">
        <f>'Annual Capacity'!L43</f>
        <v>0</v>
      </c>
      <c r="K47" s="82">
        <f t="shared" si="41"/>
        <v>0</v>
      </c>
      <c r="L47" s="65">
        <f t="shared" si="41"/>
        <v>0</v>
      </c>
      <c r="M47" s="89"/>
      <c r="N47" s="82">
        <f>'Annual Capacity'!S43</f>
        <v>0</v>
      </c>
      <c r="O47" s="82">
        <f>'Annual Capacity'!T43</f>
        <v>0</v>
      </c>
      <c r="P47" s="89"/>
      <c r="Q47" s="201">
        <f>'Annual Capacity'!V43</f>
        <v>0</v>
      </c>
      <c r="R47" s="201">
        <f>'Annual Capacity'!W43</f>
        <v>0</v>
      </c>
      <c r="S47" s="66"/>
      <c r="T47" s="104">
        <f t="shared" si="42"/>
        <v>5</v>
      </c>
      <c r="U47" s="105">
        <f t="shared" si="43"/>
        <v>67.989999999999995</v>
      </c>
      <c r="V47" s="48"/>
      <c r="W47" s="211">
        <v>5</v>
      </c>
      <c r="X47" s="211">
        <v>67.989999999999995</v>
      </c>
      <c r="Y47" s="209"/>
      <c r="Z47" s="267">
        <f t="shared" si="44"/>
        <v>0</v>
      </c>
      <c r="AA47" s="268">
        <f t="shared" si="44"/>
        <v>0</v>
      </c>
    </row>
    <row r="48" spans="1:29" x14ac:dyDescent="0.3">
      <c r="A48" s="90">
        <v>2018</v>
      </c>
      <c r="B48" s="82">
        <f>'Annual Capacity'!D44</f>
        <v>72</v>
      </c>
      <c r="C48" s="82">
        <f>'Annual Capacity'!E44</f>
        <v>919.84</v>
      </c>
      <c r="D48" s="89"/>
      <c r="E48" s="201">
        <f>'Annual Capacity'!G44</f>
        <v>0</v>
      </c>
      <c r="F48" s="201">
        <f>'Annual Capacity'!H44</f>
        <v>0</v>
      </c>
      <c r="G48" s="201">
        <f>'Annual Capacity'!I44</f>
        <v>0</v>
      </c>
      <c r="H48" s="201">
        <f>'Annual Capacity'!J44</f>
        <v>0</v>
      </c>
      <c r="I48" s="201">
        <f>'Annual Capacity'!K44</f>
        <v>0</v>
      </c>
      <c r="J48" s="201">
        <f>'Annual Capacity'!L44</f>
        <v>0</v>
      </c>
      <c r="K48" s="82">
        <f t="shared" si="41"/>
        <v>0</v>
      </c>
      <c r="L48" s="65">
        <f t="shared" si="41"/>
        <v>0</v>
      </c>
      <c r="M48" s="89"/>
      <c r="N48" s="82">
        <f>'Annual Capacity'!S44</f>
        <v>1</v>
      </c>
      <c r="O48" s="82">
        <f>'Annual Capacity'!T44</f>
        <v>232.56</v>
      </c>
      <c r="P48" s="89"/>
      <c r="Q48" s="201">
        <f>'Annual Capacity'!V44</f>
        <v>0</v>
      </c>
      <c r="R48" s="201">
        <f>'Annual Capacity'!W44</f>
        <v>0</v>
      </c>
      <c r="S48" s="66"/>
      <c r="T48" s="104">
        <f t="shared" si="42"/>
        <v>73</v>
      </c>
      <c r="U48" s="105">
        <f t="shared" si="43"/>
        <v>1152.4000000000001</v>
      </c>
      <c r="V48" s="48"/>
      <c r="W48" s="211">
        <v>73</v>
      </c>
      <c r="X48" s="211">
        <v>1152.4000000000001</v>
      </c>
      <c r="Y48" s="209"/>
      <c r="Z48" s="267">
        <f t="shared" si="44"/>
        <v>0</v>
      </c>
      <c r="AA48" s="268">
        <f t="shared" si="44"/>
        <v>0</v>
      </c>
    </row>
    <row r="49" spans="1:27" x14ac:dyDescent="0.3">
      <c r="A49" s="90">
        <v>2019</v>
      </c>
      <c r="B49" s="82">
        <f>'Annual Capacity'!D45</f>
        <v>35</v>
      </c>
      <c r="C49" s="82">
        <f>'Annual Capacity'!E45</f>
        <v>323.20999999999998</v>
      </c>
      <c r="D49" s="89"/>
      <c r="E49" s="201">
        <f>'Annual Capacity'!G45</f>
        <v>2</v>
      </c>
      <c r="F49" s="201">
        <f>'Annual Capacity'!H45</f>
        <v>119.34</v>
      </c>
      <c r="G49" s="201">
        <f>'Annual Capacity'!I45</f>
        <v>7</v>
      </c>
      <c r="H49" s="201">
        <f>'Annual Capacity'!J45</f>
        <v>2918.39</v>
      </c>
      <c r="I49" s="201">
        <f>'Annual Capacity'!K45</f>
        <v>0</v>
      </c>
      <c r="J49" s="201">
        <f>'Annual Capacity'!L45</f>
        <v>0</v>
      </c>
      <c r="K49" s="82">
        <f t="shared" si="41"/>
        <v>9</v>
      </c>
      <c r="L49" s="65">
        <f t="shared" si="41"/>
        <v>3037.73</v>
      </c>
      <c r="M49" s="89"/>
      <c r="N49" s="82">
        <f>'Annual Capacity'!S45</f>
        <v>0</v>
      </c>
      <c r="O49" s="82">
        <f>'Annual Capacity'!T45</f>
        <v>0</v>
      </c>
      <c r="P49" s="89"/>
      <c r="Q49" s="201">
        <f>'Annual Capacity'!V45</f>
        <v>0</v>
      </c>
      <c r="R49" s="201">
        <f>'Annual Capacity'!W45</f>
        <v>0</v>
      </c>
      <c r="S49" s="66"/>
      <c r="T49" s="104">
        <f t="shared" si="42"/>
        <v>44</v>
      </c>
      <c r="U49" s="105">
        <f t="shared" si="43"/>
        <v>3360.94</v>
      </c>
      <c r="V49" s="48"/>
      <c r="W49" s="211">
        <v>44</v>
      </c>
      <c r="X49" s="211">
        <v>3360.94</v>
      </c>
      <c r="Y49" s="209"/>
      <c r="Z49" s="267">
        <f t="shared" si="44"/>
        <v>0</v>
      </c>
      <c r="AA49" s="268">
        <f t="shared" si="44"/>
        <v>0</v>
      </c>
    </row>
    <row r="50" spans="1:27" x14ac:dyDescent="0.3">
      <c r="A50" s="90">
        <v>2020</v>
      </c>
      <c r="B50" s="82">
        <f>'Annual Capacity'!D46</f>
        <v>7509</v>
      </c>
      <c r="C50" s="82">
        <f>'Annual Capacity'!E46</f>
        <v>64916.36</v>
      </c>
      <c r="D50" s="89"/>
      <c r="E50" s="201">
        <f>'Annual Capacity'!G46</f>
        <v>158</v>
      </c>
      <c r="F50" s="201">
        <f>'Annual Capacity'!H46</f>
        <v>5244.3</v>
      </c>
      <c r="G50" s="201">
        <f>'Annual Capacity'!I46</f>
        <v>130</v>
      </c>
      <c r="H50" s="201">
        <f>'Annual Capacity'!J46</f>
        <v>49278.86</v>
      </c>
      <c r="I50" s="201">
        <f>'Annual Capacity'!K46</f>
        <v>17</v>
      </c>
      <c r="J50" s="201">
        <f>'Annual Capacity'!L46</f>
        <v>43007.12</v>
      </c>
      <c r="K50" s="82">
        <f t="shared" si="41"/>
        <v>305</v>
      </c>
      <c r="L50" s="65">
        <f t="shared" si="41"/>
        <v>97530.28</v>
      </c>
      <c r="M50" s="89"/>
      <c r="N50" s="82">
        <f>'Annual Capacity'!S46</f>
        <v>4</v>
      </c>
      <c r="O50" s="82">
        <f>'Annual Capacity'!T46</f>
        <v>21016.080000000002</v>
      </c>
      <c r="P50" s="89"/>
      <c r="Q50" s="201">
        <f>'Annual Capacity'!V46</f>
        <v>0</v>
      </c>
      <c r="R50" s="201">
        <f>'Annual Capacity'!W46</f>
        <v>0</v>
      </c>
      <c r="S50" s="66"/>
      <c r="T50" s="104">
        <f t="shared" si="42"/>
        <v>7818</v>
      </c>
      <c r="U50" s="105">
        <f t="shared" si="43"/>
        <v>183462.72000000003</v>
      </c>
      <c r="V50" s="48"/>
      <c r="W50" s="211">
        <v>7818</v>
      </c>
      <c r="X50" s="211">
        <v>183462.72000000003</v>
      </c>
      <c r="Y50" s="209"/>
      <c r="Z50" s="267">
        <f t="shared" si="44"/>
        <v>0</v>
      </c>
      <c r="AA50" s="268">
        <f t="shared" si="44"/>
        <v>0</v>
      </c>
    </row>
    <row r="51" spans="1:27" x14ac:dyDescent="0.3">
      <c r="A51" s="90">
        <v>2021</v>
      </c>
      <c r="B51" s="82">
        <f>'Annual Capacity'!D47</f>
        <v>13940</v>
      </c>
      <c r="C51" s="82">
        <f>'Annual Capacity'!E47</f>
        <v>126878.34</v>
      </c>
      <c r="D51" s="89"/>
      <c r="E51" s="201">
        <f>'Annual Capacity'!G47</f>
        <v>260</v>
      </c>
      <c r="F51" s="201">
        <f>'Annual Capacity'!H47</f>
        <v>11282.36</v>
      </c>
      <c r="G51" s="201">
        <f>'Annual Capacity'!I47</f>
        <v>217</v>
      </c>
      <c r="H51" s="201">
        <f>'Annual Capacity'!J47</f>
        <v>69354.41</v>
      </c>
      <c r="I51" s="201">
        <f>'Annual Capacity'!K47</f>
        <v>23</v>
      </c>
      <c r="J51" s="201">
        <f>'Annual Capacity'!L47</f>
        <v>58031.1</v>
      </c>
      <c r="K51" s="82">
        <f>'Annual Capacity'!M47</f>
        <v>500</v>
      </c>
      <c r="L51" s="82">
        <f>'Annual Capacity'!N47</f>
        <v>138667.87</v>
      </c>
      <c r="M51" s="89"/>
      <c r="N51" s="82">
        <f>'Annual Capacity'!S47</f>
        <v>3</v>
      </c>
      <c r="O51" s="82">
        <f>'Annual Capacity'!T47</f>
        <v>33581.07</v>
      </c>
      <c r="P51" s="89"/>
      <c r="Q51" s="201">
        <f>'Annual Capacity'!V47</f>
        <v>14</v>
      </c>
      <c r="R51" s="201">
        <f>'Annual Capacity'!W47</f>
        <v>31540.98</v>
      </c>
      <c r="S51" s="66"/>
      <c r="T51" s="104">
        <f t="shared" si="42"/>
        <v>14457</v>
      </c>
      <c r="U51" s="105">
        <f t="shared" si="43"/>
        <v>330668.25999999995</v>
      </c>
      <c r="V51" s="48"/>
      <c r="W51" s="211">
        <v>14457</v>
      </c>
      <c r="X51" s="211">
        <v>330668.25999999995</v>
      </c>
      <c r="Y51" s="209"/>
      <c r="Z51" s="267">
        <f t="shared" si="44"/>
        <v>0</v>
      </c>
      <c r="AA51" s="268">
        <f t="shared" si="44"/>
        <v>0</v>
      </c>
    </row>
    <row r="52" spans="1:27" x14ac:dyDescent="0.3">
      <c r="A52" s="90">
        <v>2022</v>
      </c>
      <c r="B52" s="82">
        <f>'Annual Capacity'!D48</f>
        <v>1713</v>
      </c>
      <c r="C52" s="82">
        <f>'Annual Capacity'!E48</f>
        <v>16160.43</v>
      </c>
      <c r="D52" s="89"/>
      <c r="E52" s="201">
        <f>'Annual Capacity'!G48</f>
        <v>304</v>
      </c>
      <c r="F52" s="201">
        <f>'Annual Capacity'!H48</f>
        <v>13001.17</v>
      </c>
      <c r="G52" s="201">
        <f>'Annual Capacity'!I48</f>
        <v>373</v>
      </c>
      <c r="H52" s="201">
        <f>'Annual Capacity'!J48</f>
        <v>131877.48000000001</v>
      </c>
      <c r="I52" s="201">
        <f>'Annual Capacity'!K48</f>
        <v>49</v>
      </c>
      <c r="J52" s="201">
        <f>'Annual Capacity'!L48</f>
        <v>106576.34</v>
      </c>
      <c r="K52" s="82">
        <f>'Annual Capacity'!M48</f>
        <v>726</v>
      </c>
      <c r="L52" s="82">
        <f>'Annual Capacity'!N48</f>
        <v>251454.99000000002</v>
      </c>
      <c r="M52" s="89"/>
      <c r="N52" s="82">
        <f>'Annual Capacity'!S48</f>
        <v>3</v>
      </c>
      <c r="O52" s="82">
        <f>'Annual Capacity'!T48</f>
        <v>19826.060000000001</v>
      </c>
      <c r="P52" s="89"/>
      <c r="Q52" s="201">
        <f>'Annual Capacity'!V48</f>
        <v>7</v>
      </c>
      <c r="R52" s="201">
        <f>'Annual Capacity'!W48</f>
        <v>13082.14</v>
      </c>
      <c r="S52" s="66"/>
      <c r="T52" s="104">
        <f t="shared" ref="T52" si="45">SUM(B52+K52+N52+Q52)</f>
        <v>2449</v>
      </c>
      <c r="U52" s="105">
        <f t="shared" ref="U52" si="46">SUM(C52+L52+O52+R52)</f>
        <v>300523.62000000005</v>
      </c>
      <c r="V52" s="48"/>
      <c r="W52" s="211">
        <v>2449</v>
      </c>
      <c r="X52" s="211">
        <v>300523.62000000005</v>
      </c>
      <c r="Y52" s="209"/>
      <c r="Z52" s="267">
        <f t="shared" si="44"/>
        <v>0</v>
      </c>
      <c r="AA52" s="268">
        <f t="shared" si="44"/>
        <v>0</v>
      </c>
    </row>
    <row r="53" spans="1:27" x14ac:dyDescent="0.3">
      <c r="A53" s="90">
        <v>2023</v>
      </c>
      <c r="B53" s="82">
        <f>'Annual Capacity'!D49</f>
        <v>0</v>
      </c>
      <c r="C53" s="82">
        <f>'Annual Capacity'!E49</f>
        <v>0</v>
      </c>
      <c r="D53" s="89"/>
      <c r="E53" s="201">
        <f>'Annual Capacity'!G49</f>
        <v>14</v>
      </c>
      <c r="F53" s="201">
        <f>'Annual Capacity'!H49</f>
        <v>634.67999999999995</v>
      </c>
      <c r="G53" s="201">
        <f>'Annual Capacity'!I49</f>
        <v>62</v>
      </c>
      <c r="H53" s="201">
        <f>'Annual Capacity'!J49</f>
        <v>25415.05</v>
      </c>
      <c r="I53" s="201">
        <f>'Annual Capacity'!K49</f>
        <v>10</v>
      </c>
      <c r="J53" s="201">
        <f>'Annual Capacity'!L49</f>
        <v>16275.46</v>
      </c>
      <c r="K53" s="82">
        <f>'Annual Capacity'!M49</f>
        <v>86</v>
      </c>
      <c r="L53" s="82">
        <f>'Annual Capacity'!N49</f>
        <v>42325.19</v>
      </c>
      <c r="M53" s="89"/>
      <c r="N53" s="82">
        <f>'Annual Capacity'!S49</f>
        <v>1</v>
      </c>
      <c r="O53" s="82">
        <f>'Annual Capacity'!T49</f>
        <v>25612.2</v>
      </c>
      <c r="P53" s="89"/>
      <c r="Q53" s="201">
        <f>'Annual Capacity'!V49</f>
        <v>66</v>
      </c>
      <c r="R53" s="201">
        <f>'Annual Capacity'!W49</f>
        <v>82862.61</v>
      </c>
      <c r="S53" s="66"/>
      <c r="T53" s="104">
        <f t="shared" ref="T53" si="47">SUM(B53+K53+N53+Q53)</f>
        <v>153</v>
      </c>
      <c r="U53" s="105">
        <f t="shared" ref="U53" si="48">SUM(C53+L53+O53+R53)</f>
        <v>150800</v>
      </c>
      <c r="V53" s="48"/>
      <c r="W53" s="211">
        <v>153</v>
      </c>
      <c r="X53" s="211">
        <v>150800</v>
      </c>
      <c r="Y53" s="209"/>
      <c r="Z53" s="267">
        <f t="shared" ref="Z53" si="49">SUM(T53-W53)</f>
        <v>0</v>
      </c>
      <c r="AA53" s="268">
        <f t="shared" ref="AA53" si="50">SUM(U53-X53)</f>
        <v>0</v>
      </c>
    </row>
    <row r="54" spans="1:27" x14ac:dyDescent="0.3">
      <c r="A54" s="90">
        <v>2024</v>
      </c>
      <c r="B54" s="82">
        <f>'Annual Capacity'!D50</f>
        <v>0</v>
      </c>
      <c r="C54" s="82">
        <f>'Annual Capacity'!E50</f>
        <v>0</v>
      </c>
      <c r="D54" s="89"/>
      <c r="E54" s="201">
        <f>'Annual Capacity'!G50</f>
        <v>0</v>
      </c>
      <c r="F54" s="201">
        <f>'Annual Capacity'!H50</f>
        <v>0</v>
      </c>
      <c r="G54" s="201">
        <f>'Annual Capacity'!I50</f>
        <v>0</v>
      </c>
      <c r="H54" s="201">
        <f>'Annual Capacity'!J50</f>
        <v>0</v>
      </c>
      <c r="I54" s="201">
        <f>'Annual Capacity'!K50</f>
        <v>1</v>
      </c>
      <c r="J54" s="201">
        <f>'Annual Capacity'!L50</f>
        <v>1968</v>
      </c>
      <c r="K54" s="82">
        <f>'Annual Capacity'!M50</f>
        <v>1</v>
      </c>
      <c r="L54" s="82">
        <f>'Annual Capacity'!N50</f>
        <v>1968</v>
      </c>
      <c r="M54" s="89"/>
      <c r="N54" s="82">
        <f>'Annual Capacity'!S50</f>
        <v>0</v>
      </c>
      <c r="O54" s="82">
        <f>'Annual Capacity'!T50</f>
        <v>0</v>
      </c>
      <c r="P54" s="89"/>
      <c r="Q54" s="201">
        <f>'Annual Capacity'!V50</f>
        <v>3</v>
      </c>
      <c r="R54" s="201">
        <f>'Annual Capacity'!W50</f>
        <v>10912.83</v>
      </c>
      <c r="S54" s="66"/>
      <c r="T54" s="104">
        <f t="shared" ref="T54" si="51">SUM(B54+K54+N54+Q54)</f>
        <v>4</v>
      </c>
      <c r="U54" s="105">
        <f t="shared" ref="U54" si="52">SUM(C54+L54+O54+R54)</f>
        <v>12880.83</v>
      </c>
      <c r="V54" s="48"/>
      <c r="W54" s="211">
        <v>4</v>
      </c>
      <c r="X54" s="211">
        <v>12880.83</v>
      </c>
      <c r="Y54" s="209"/>
      <c r="Z54" s="267">
        <f t="shared" ref="Z54" si="53">SUM(T54-W54)</f>
        <v>0</v>
      </c>
      <c r="AA54" s="268">
        <f t="shared" ref="AA54" si="54">SUM(U54-X54)</f>
        <v>0</v>
      </c>
    </row>
    <row r="55" spans="1:27" ht="5.4" customHeight="1" thickBot="1" x14ac:dyDescent="0.35">
      <c r="A55" s="75"/>
      <c r="B55" s="61"/>
      <c r="C55" s="62"/>
      <c r="D55" s="66"/>
      <c r="E55" s="68"/>
      <c r="F55" s="62"/>
      <c r="G55" s="68"/>
      <c r="H55" s="62"/>
      <c r="I55" s="68"/>
      <c r="J55" s="62"/>
      <c r="K55" s="68"/>
      <c r="L55" s="63"/>
      <c r="M55" s="66"/>
      <c r="N55" s="68"/>
      <c r="O55" s="62"/>
      <c r="P55" s="66"/>
      <c r="Q55" s="68"/>
      <c r="R55" s="62"/>
      <c r="S55" s="66"/>
      <c r="T55" s="61"/>
      <c r="U55" s="63"/>
      <c r="V55" s="48"/>
      <c r="W55" s="74"/>
      <c r="X55" s="64"/>
      <c r="Y55" s="209"/>
      <c r="Z55" s="271"/>
      <c r="AA55" s="272"/>
    </row>
    <row r="56" spans="1:27" s="35" customFormat="1" ht="15" thickTop="1" thickBot="1" x14ac:dyDescent="0.35">
      <c r="A56" s="78" t="s">
        <v>387</v>
      </c>
      <c r="B56" s="210">
        <f>SUM(B45:B54)</f>
        <v>23280</v>
      </c>
      <c r="C56" s="210">
        <f>SUM(C45:C54)</f>
        <v>209311.33</v>
      </c>
      <c r="D56" s="53"/>
      <c r="E56" s="210">
        <f t="shared" ref="E56:L56" si="55">SUM(E45:E54)</f>
        <v>738</v>
      </c>
      <c r="F56" s="210">
        <f t="shared" si="55"/>
        <v>30281.85</v>
      </c>
      <c r="G56" s="210">
        <f t="shared" si="55"/>
        <v>789</v>
      </c>
      <c r="H56" s="210">
        <f t="shared" si="55"/>
        <v>278844.19</v>
      </c>
      <c r="I56" s="210">
        <f t="shared" si="55"/>
        <v>100</v>
      </c>
      <c r="J56" s="210">
        <f t="shared" si="55"/>
        <v>225858.02</v>
      </c>
      <c r="K56" s="210">
        <f t="shared" si="55"/>
        <v>1627</v>
      </c>
      <c r="L56" s="210">
        <f t="shared" si="55"/>
        <v>534984.06000000006</v>
      </c>
      <c r="M56" s="53"/>
      <c r="N56" s="210">
        <f>SUM(N45:N54)</f>
        <v>12</v>
      </c>
      <c r="O56" s="210">
        <f>SUM(O45:O54)</f>
        <v>100267.97</v>
      </c>
      <c r="P56" s="53"/>
      <c r="Q56" s="210">
        <f>SUM(Q45:Q54)</f>
        <v>90</v>
      </c>
      <c r="R56" s="210">
        <f>SUM(R45:R54)</f>
        <v>138398.56</v>
      </c>
      <c r="S56" s="53"/>
      <c r="T56" s="210">
        <f>SUM(T45:T54)</f>
        <v>25009</v>
      </c>
      <c r="U56" s="210">
        <f>SUM(U45:U54)</f>
        <v>982961.92</v>
      </c>
      <c r="V56" s="76"/>
      <c r="W56" s="257">
        <f>SUM(W45:W54)</f>
        <v>25009</v>
      </c>
      <c r="X56" s="257">
        <f>SUM(X45:X54)</f>
        <v>982961.92</v>
      </c>
      <c r="Y56" s="209"/>
      <c r="Z56" s="273">
        <f>SUM(Z45:Z54)</f>
        <v>0</v>
      </c>
      <c r="AA56" s="273">
        <f>SUM(AA45:AA54)</f>
        <v>0</v>
      </c>
    </row>
    <row r="57" spans="1:27" ht="9.65" customHeight="1" thickTop="1" x14ac:dyDescent="0.3">
      <c r="A57" s="75"/>
      <c r="B57" s="61"/>
      <c r="C57" s="62"/>
      <c r="D57" s="66"/>
      <c r="E57" s="68"/>
      <c r="F57" s="62"/>
      <c r="G57" s="68"/>
      <c r="H57" s="62"/>
      <c r="I57" s="68"/>
      <c r="J57" s="62"/>
      <c r="K57" s="68"/>
      <c r="L57" s="63"/>
      <c r="M57" s="66"/>
      <c r="N57" s="68"/>
      <c r="O57" s="62"/>
      <c r="P57" s="66"/>
      <c r="Q57" s="68"/>
      <c r="R57" s="62"/>
      <c r="S57" s="66"/>
      <c r="T57" s="61"/>
      <c r="U57" s="385"/>
      <c r="V57" s="48"/>
      <c r="W57" s="74"/>
      <c r="X57" s="64"/>
      <c r="Y57" s="209"/>
      <c r="Z57" s="271"/>
      <c r="AA57" s="272"/>
    </row>
    <row r="58" spans="1:27" x14ac:dyDescent="0.3">
      <c r="A58" s="127">
        <v>45658</v>
      </c>
      <c r="B58" s="82">
        <v>0</v>
      </c>
      <c r="C58" s="205">
        <v>0</v>
      </c>
      <c r="D58" s="60"/>
      <c r="E58" s="206">
        <v>0</v>
      </c>
      <c r="F58" s="207">
        <v>0</v>
      </c>
      <c r="G58" s="206">
        <v>0</v>
      </c>
      <c r="H58" s="207">
        <v>0</v>
      </c>
      <c r="I58" s="206">
        <v>0</v>
      </c>
      <c r="J58" s="207">
        <v>0</v>
      </c>
      <c r="K58" s="204">
        <f t="shared" ref="K58" si="56">SUM(E58+G58+I58)</f>
        <v>0</v>
      </c>
      <c r="L58" s="65">
        <f t="shared" ref="L58" si="57">SUM(F58+H58+J58)</f>
        <v>0</v>
      </c>
      <c r="M58" s="60"/>
      <c r="N58" s="204">
        <v>0</v>
      </c>
      <c r="O58" s="205">
        <v>0</v>
      </c>
      <c r="P58" s="60"/>
      <c r="Q58" s="206">
        <v>0</v>
      </c>
      <c r="R58" s="201">
        <v>0</v>
      </c>
      <c r="S58" s="60"/>
      <c r="T58" s="104">
        <f t="shared" ref="T58" si="58">SUM(B58+K58+N58+Q58)</f>
        <v>0</v>
      </c>
      <c r="U58" s="105">
        <f t="shared" ref="U58" si="59">SUM(C58+L58+O58+R58)</f>
        <v>0</v>
      </c>
      <c r="V58" s="48"/>
      <c r="W58" s="211">
        <v>0</v>
      </c>
      <c r="X58" s="211">
        <v>0</v>
      </c>
      <c r="Y58" s="209"/>
      <c r="Z58" s="267">
        <f t="shared" ref="Z58" si="60">SUM(T58-W58)</f>
        <v>0</v>
      </c>
      <c r="AA58" s="268">
        <f t="shared" ref="AA58" si="61">SUM(U58-X58)</f>
        <v>0</v>
      </c>
    </row>
    <row r="59" spans="1:27" x14ac:dyDescent="0.3">
      <c r="A59" s="127">
        <v>45689</v>
      </c>
      <c r="B59" s="82">
        <v>0</v>
      </c>
      <c r="C59" s="205">
        <v>0</v>
      </c>
      <c r="D59" s="60"/>
      <c r="E59" s="206">
        <v>0</v>
      </c>
      <c r="F59" s="207">
        <v>0</v>
      </c>
      <c r="G59" s="206">
        <v>0</v>
      </c>
      <c r="H59" s="207">
        <v>0</v>
      </c>
      <c r="I59" s="206">
        <v>0</v>
      </c>
      <c r="J59" s="207">
        <v>0</v>
      </c>
      <c r="K59" s="204">
        <f t="shared" ref="K59:K68" si="62">SUM(E59+G59+I59)</f>
        <v>0</v>
      </c>
      <c r="L59" s="65">
        <f t="shared" ref="L59:L68" si="63">SUM(F59+H59+J59)</f>
        <v>0</v>
      </c>
      <c r="M59" s="60"/>
      <c r="N59" s="204">
        <v>1</v>
      </c>
      <c r="O59" s="205">
        <v>2259.9</v>
      </c>
      <c r="P59" s="60"/>
      <c r="Q59" s="206">
        <v>0</v>
      </c>
      <c r="R59" s="201">
        <v>0</v>
      </c>
      <c r="S59" s="60"/>
      <c r="T59" s="104">
        <f t="shared" ref="T59:T68" si="64">SUM(B59+K59+N59+Q59)</f>
        <v>1</v>
      </c>
      <c r="U59" s="105">
        <f t="shared" ref="U59:U68" si="65">SUM(C59+L59+O59+R59)</f>
        <v>2259.9</v>
      </c>
      <c r="V59" s="48"/>
      <c r="W59" s="211">
        <v>0</v>
      </c>
      <c r="X59" s="211">
        <v>0</v>
      </c>
      <c r="Y59" s="209"/>
      <c r="Z59" s="267">
        <f t="shared" ref="Z59:Z68" si="66">SUM(T59-W59)</f>
        <v>1</v>
      </c>
      <c r="AA59" s="268">
        <f t="shared" ref="AA59:AA68" si="67">SUM(U59-X59)</f>
        <v>2259.9</v>
      </c>
    </row>
    <row r="60" spans="1:27" x14ac:dyDescent="0.3">
      <c r="A60" s="127">
        <v>45717</v>
      </c>
      <c r="B60" s="82">
        <v>0</v>
      </c>
      <c r="C60" s="205">
        <v>0</v>
      </c>
      <c r="D60" s="60"/>
      <c r="E60" s="206">
        <v>0</v>
      </c>
      <c r="F60" s="207">
        <v>0</v>
      </c>
      <c r="G60" s="206">
        <v>0</v>
      </c>
      <c r="H60" s="207">
        <v>0</v>
      </c>
      <c r="I60" s="206">
        <v>0</v>
      </c>
      <c r="J60" s="207">
        <v>0</v>
      </c>
      <c r="K60" s="204">
        <f t="shared" si="62"/>
        <v>0</v>
      </c>
      <c r="L60" s="65">
        <f t="shared" si="63"/>
        <v>0</v>
      </c>
      <c r="M60" s="60"/>
      <c r="N60" s="204">
        <v>0</v>
      </c>
      <c r="O60" s="205">
        <v>0</v>
      </c>
      <c r="P60" s="60"/>
      <c r="Q60" s="206">
        <v>0</v>
      </c>
      <c r="R60" s="201">
        <v>0</v>
      </c>
      <c r="S60" s="60"/>
      <c r="T60" s="104">
        <f t="shared" si="64"/>
        <v>0</v>
      </c>
      <c r="U60" s="105">
        <f t="shared" si="65"/>
        <v>0</v>
      </c>
      <c r="V60" s="48"/>
      <c r="W60" s="211">
        <v>0</v>
      </c>
      <c r="X60" s="211">
        <v>0</v>
      </c>
      <c r="Y60" s="209"/>
      <c r="Z60" s="267">
        <f t="shared" si="66"/>
        <v>0</v>
      </c>
      <c r="AA60" s="268">
        <f t="shared" si="67"/>
        <v>0</v>
      </c>
    </row>
    <row r="61" spans="1:27" hidden="1" x14ac:dyDescent="0.3">
      <c r="A61" s="127">
        <v>45748</v>
      </c>
      <c r="B61" s="82">
        <v>0</v>
      </c>
      <c r="C61" s="205">
        <v>0</v>
      </c>
      <c r="D61" s="60"/>
      <c r="E61" s="206">
        <v>0</v>
      </c>
      <c r="F61" s="207">
        <v>0</v>
      </c>
      <c r="G61" s="206">
        <v>0</v>
      </c>
      <c r="H61" s="207">
        <v>0</v>
      </c>
      <c r="I61" s="206">
        <v>0</v>
      </c>
      <c r="J61" s="207">
        <v>0</v>
      </c>
      <c r="K61" s="204">
        <f t="shared" si="62"/>
        <v>0</v>
      </c>
      <c r="L61" s="65">
        <f t="shared" si="63"/>
        <v>0</v>
      </c>
      <c r="M61" s="60"/>
      <c r="N61" s="204">
        <v>0</v>
      </c>
      <c r="O61" s="205">
        <v>0</v>
      </c>
      <c r="P61" s="60"/>
      <c r="Q61" s="206">
        <v>0</v>
      </c>
      <c r="R61" s="201">
        <v>0</v>
      </c>
      <c r="S61" s="60"/>
      <c r="T61" s="104">
        <f t="shared" si="64"/>
        <v>0</v>
      </c>
      <c r="U61" s="105">
        <f t="shared" si="65"/>
        <v>0</v>
      </c>
      <c r="V61" s="48"/>
      <c r="W61" s="211">
        <v>0</v>
      </c>
      <c r="X61" s="211">
        <v>0</v>
      </c>
      <c r="Y61" s="209"/>
      <c r="Z61" s="267">
        <f t="shared" si="66"/>
        <v>0</v>
      </c>
      <c r="AA61" s="268">
        <f t="shared" si="67"/>
        <v>0</v>
      </c>
    </row>
    <row r="62" spans="1:27" hidden="1" x14ac:dyDescent="0.3">
      <c r="A62" s="127">
        <v>45778</v>
      </c>
      <c r="B62" s="82">
        <v>0</v>
      </c>
      <c r="C62" s="205">
        <v>0</v>
      </c>
      <c r="D62" s="60"/>
      <c r="E62" s="206">
        <v>0</v>
      </c>
      <c r="F62" s="207">
        <v>0</v>
      </c>
      <c r="G62" s="206">
        <v>0</v>
      </c>
      <c r="H62" s="207">
        <v>0</v>
      </c>
      <c r="I62" s="206">
        <v>0</v>
      </c>
      <c r="J62" s="207">
        <v>0</v>
      </c>
      <c r="K62" s="204">
        <f t="shared" si="62"/>
        <v>0</v>
      </c>
      <c r="L62" s="65">
        <f t="shared" si="63"/>
        <v>0</v>
      </c>
      <c r="M62" s="60"/>
      <c r="N62" s="204">
        <v>0</v>
      </c>
      <c r="O62" s="205">
        <v>0</v>
      </c>
      <c r="P62" s="60"/>
      <c r="Q62" s="206">
        <v>0</v>
      </c>
      <c r="R62" s="201">
        <v>0</v>
      </c>
      <c r="S62" s="60"/>
      <c r="T62" s="104">
        <f t="shared" si="64"/>
        <v>0</v>
      </c>
      <c r="U62" s="105">
        <f t="shared" si="65"/>
        <v>0</v>
      </c>
      <c r="V62" s="48"/>
      <c r="W62" s="211">
        <v>0</v>
      </c>
      <c r="X62" s="211">
        <v>0</v>
      </c>
      <c r="Y62" s="209"/>
      <c r="Z62" s="267">
        <f t="shared" si="66"/>
        <v>0</v>
      </c>
      <c r="AA62" s="268">
        <f t="shared" si="67"/>
        <v>0</v>
      </c>
    </row>
    <row r="63" spans="1:27" hidden="1" x14ac:dyDescent="0.3">
      <c r="A63" s="127">
        <v>45809</v>
      </c>
      <c r="B63" s="82">
        <v>0</v>
      </c>
      <c r="C63" s="205">
        <v>0</v>
      </c>
      <c r="D63" s="60"/>
      <c r="E63" s="206">
        <v>0</v>
      </c>
      <c r="F63" s="207">
        <v>0</v>
      </c>
      <c r="G63" s="206">
        <v>0</v>
      </c>
      <c r="H63" s="207">
        <v>0</v>
      </c>
      <c r="I63" s="206">
        <v>0</v>
      </c>
      <c r="J63" s="207">
        <v>0</v>
      </c>
      <c r="K63" s="204">
        <f t="shared" si="62"/>
        <v>0</v>
      </c>
      <c r="L63" s="65">
        <f t="shared" si="63"/>
        <v>0</v>
      </c>
      <c r="M63" s="60"/>
      <c r="N63" s="204">
        <v>0</v>
      </c>
      <c r="O63" s="205">
        <v>0</v>
      </c>
      <c r="P63" s="60"/>
      <c r="Q63" s="206">
        <v>0</v>
      </c>
      <c r="R63" s="201">
        <v>0</v>
      </c>
      <c r="S63" s="60"/>
      <c r="T63" s="104">
        <f t="shared" si="64"/>
        <v>0</v>
      </c>
      <c r="U63" s="105">
        <f t="shared" si="65"/>
        <v>0</v>
      </c>
      <c r="V63" s="48"/>
      <c r="W63" s="211">
        <v>0</v>
      </c>
      <c r="X63" s="211">
        <v>0</v>
      </c>
      <c r="Y63" s="209"/>
      <c r="Z63" s="267">
        <f t="shared" si="66"/>
        <v>0</v>
      </c>
      <c r="AA63" s="268">
        <f t="shared" si="67"/>
        <v>0</v>
      </c>
    </row>
    <row r="64" spans="1:27" hidden="1" x14ac:dyDescent="0.3">
      <c r="A64" s="127">
        <v>45839</v>
      </c>
      <c r="B64" s="82">
        <v>0</v>
      </c>
      <c r="C64" s="205">
        <v>0</v>
      </c>
      <c r="D64" s="60"/>
      <c r="E64" s="206">
        <v>0</v>
      </c>
      <c r="F64" s="207">
        <v>0</v>
      </c>
      <c r="G64" s="206">
        <v>0</v>
      </c>
      <c r="H64" s="207">
        <v>0</v>
      </c>
      <c r="I64" s="206">
        <v>0</v>
      </c>
      <c r="J64" s="207">
        <v>0</v>
      </c>
      <c r="K64" s="204">
        <f t="shared" si="62"/>
        <v>0</v>
      </c>
      <c r="L64" s="65">
        <f t="shared" si="63"/>
        <v>0</v>
      </c>
      <c r="M64" s="60"/>
      <c r="N64" s="204">
        <v>0</v>
      </c>
      <c r="O64" s="205">
        <v>0</v>
      </c>
      <c r="P64" s="60"/>
      <c r="Q64" s="206">
        <v>0</v>
      </c>
      <c r="R64" s="201">
        <v>0</v>
      </c>
      <c r="S64" s="60"/>
      <c r="T64" s="104">
        <f t="shared" si="64"/>
        <v>0</v>
      </c>
      <c r="U64" s="105">
        <f t="shared" si="65"/>
        <v>0</v>
      </c>
      <c r="V64" s="48"/>
      <c r="W64" s="211">
        <v>0</v>
      </c>
      <c r="X64" s="211">
        <v>0</v>
      </c>
      <c r="Y64" s="209"/>
      <c r="Z64" s="267">
        <f t="shared" si="66"/>
        <v>0</v>
      </c>
      <c r="AA64" s="268">
        <f t="shared" si="67"/>
        <v>0</v>
      </c>
    </row>
    <row r="65" spans="1:29" hidden="1" x14ac:dyDescent="0.3">
      <c r="A65" s="127">
        <v>45870</v>
      </c>
      <c r="B65" s="82">
        <v>0</v>
      </c>
      <c r="C65" s="205">
        <v>0</v>
      </c>
      <c r="D65" s="60"/>
      <c r="E65" s="206">
        <v>0</v>
      </c>
      <c r="F65" s="207">
        <v>0</v>
      </c>
      <c r="G65" s="206">
        <v>0</v>
      </c>
      <c r="H65" s="207">
        <v>0</v>
      </c>
      <c r="I65" s="206">
        <v>0</v>
      </c>
      <c r="J65" s="207">
        <v>0</v>
      </c>
      <c r="K65" s="204">
        <f t="shared" si="62"/>
        <v>0</v>
      </c>
      <c r="L65" s="65">
        <f t="shared" si="63"/>
        <v>0</v>
      </c>
      <c r="M65" s="60"/>
      <c r="N65" s="204">
        <v>0</v>
      </c>
      <c r="O65" s="205">
        <v>0</v>
      </c>
      <c r="P65" s="60"/>
      <c r="Q65" s="206">
        <v>0</v>
      </c>
      <c r="R65" s="201">
        <v>0</v>
      </c>
      <c r="S65" s="60"/>
      <c r="T65" s="104">
        <f t="shared" si="64"/>
        <v>0</v>
      </c>
      <c r="U65" s="105">
        <f t="shared" si="65"/>
        <v>0</v>
      </c>
      <c r="V65" s="48"/>
      <c r="W65" s="211">
        <v>0</v>
      </c>
      <c r="X65" s="211">
        <v>0</v>
      </c>
      <c r="Y65" s="209"/>
      <c r="Z65" s="267">
        <f t="shared" si="66"/>
        <v>0</v>
      </c>
      <c r="AA65" s="268">
        <f t="shared" si="67"/>
        <v>0</v>
      </c>
    </row>
    <row r="66" spans="1:29" hidden="1" x14ac:dyDescent="0.3">
      <c r="A66" s="127">
        <v>45901</v>
      </c>
      <c r="B66" s="82">
        <v>0</v>
      </c>
      <c r="C66" s="205">
        <v>0</v>
      </c>
      <c r="D66" s="60"/>
      <c r="E66" s="206">
        <v>0</v>
      </c>
      <c r="F66" s="207">
        <v>0</v>
      </c>
      <c r="G66" s="206">
        <v>0</v>
      </c>
      <c r="H66" s="207">
        <v>0</v>
      </c>
      <c r="I66" s="206">
        <v>0</v>
      </c>
      <c r="J66" s="207">
        <v>0</v>
      </c>
      <c r="K66" s="204">
        <f t="shared" si="62"/>
        <v>0</v>
      </c>
      <c r="L66" s="65">
        <f t="shared" si="63"/>
        <v>0</v>
      </c>
      <c r="M66" s="60"/>
      <c r="N66" s="204">
        <v>0</v>
      </c>
      <c r="O66" s="205">
        <v>0</v>
      </c>
      <c r="P66" s="60"/>
      <c r="Q66" s="206">
        <v>0</v>
      </c>
      <c r="R66" s="201">
        <v>0</v>
      </c>
      <c r="S66" s="60"/>
      <c r="T66" s="104">
        <f t="shared" si="64"/>
        <v>0</v>
      </c>
      <c r="U66" s="105">
        <f t="shared" si="65"/>
        <v>0</v>
      </c>
      <c r="V66" s="48"/>
      <c r="W66" s="211">
        <v>0</v>
      </c>
      <c r="X66" s="211">
        <v>0</v>
      </c>
      <c r="Y66" s="209"/>
      <c r="Z66" s="267">
        <f t="shared" si="66"/>
        <v>0</v>
      </c>
      <c r="AA66" s="268">
        <f t="shared" si="67"/>
        <v>0</v>
      </c>
    </row>
    <row r="67" spans="1:29" hidden="1" x14ac:dyDescent="0.3">
      <c r="A67" s="127">
        <v>45931</v>
      </c>
      <c r="B67" s="82">
        <v>0</v>
      </c>
      <c r="C67" s="205">
        <v>0</v>
      </c>
      <c r="D67" s="60"/>
      <c r="E67" s="206">
        <v>0</v>
      </c>
      <c r="F67" s="207">
        <v>0</v>
      </c>
      <c r="G67" s="206">
        <v>0</v>
      </c>
      <c r="H67" s="207">
        <v>0</v>
      </c>
      <c r="I67" s="206">
        <v>0</v>
      </c>
      <c r="J67" s="207">
        <v>0</v>
      </c>
      <c r="K67" s="204">
        <f t="shared" si="62"/>
        <v>0</v>
      </c>
      <c r="L67" s="65">
        <f t="shared" si="63"/>
        <v>0</v>
      </c>
      <c r="M67" s="60"/>
      <c r="N67" s="204">
        <v>0</v>
      </c>
      <c r="O67" s="205">
        <v>0</v>
      </c>
      <c r="P67" s="60"/>
      <c r="Q67" s="206">
        <v>0</v>
      </c>
      <c r="R67" s="201">
        <v>0</v>
      </c>
      <c r="S67" s="60"/>
      <c r="T67" s="104">
        <f t="shared" si="64"/>
        <v>0</v>
      </c>
      <c r="U67" s="105">
        <f t="shared" si="65"/>
        <v>0</v>
      </c>
      <c r="V67" s="48"/>
      <c r="W67" s="211">
        <v>0</v>
      </c>
      <c r="X67" s="211">
        <v>0</v>
      </c>
      <c r="Y67" s="209"/>
      <c r="Z67" s="267">
        <f t="shared" si="66"/>
        <v>0</v>
      </c>
      <c r="AA67" s="268">
        <f t="shared" si="67"/>
        <v>0</v>
      </c>
    </row>
    <row r="68" spans="1:29" hidden="1" x14ac:dyDescent="0.3">
      <c r="A68" s="127">
        <v>45962</v>
      </c>
      <c r="B68" s="82">
        <v>0</v>
      </c>
      <c r="C68" s="205">
        <v>0</v>
      </c>
      <c r="D68" s="60"/>
      <c r="E68" s="206">
        <v>0</v>
      </c>
      <c r="F68" s="207">
        <v>0</v>
      </c>
      <c r="G68" s="206">
        <v>0</v>
      </c>
      <c r="H68" s="207">
        <v>0</v>
      </c>
      <c r="I68" s="206">
        <v>0</v>
      </c>
      <c r="J68" s="207">
        <v>0</v>
      </c>
      <c r="K68" s="204">
        <f t="shared" si="62"/>
        <v>0</v>
      </c>
      <c r="L68" s="65">
        <f t="shared" si="63"/>
        <v>0</v>
      </c>
      <c r="M68" s="60"/>
      <c r="N68" s="204">
        <v>0</v>
      </c>
      <c r="O68" s="205">
        <v>0</v>
      </c>
      <c r="P68" s="60"/>
      <c r="Q68" s="206">
        <v>0</v>
      </c>
      <c r="R68" s="201">
        <v>0</v>
      </c>
      <c r="S68" s="60"/>
      <c r="T68" s="104">
        <f t="shared" si="64"/>
        <v>0</v>
      </c>
      <c r="U68" s="105">
        <f t="shared" si="65"/>
        <v>0</v>
      </c>
      <c r="V68" s="48"/>
      <c r="W68" s="211">
        <v>0</v>
      </c>
      <c r="X68" s="211">
        <v>0</v>
      </c>
      <c r="Y68" s="209"/>
      <c r="Z68" s="267">
        <f t="shared" si="66"/>
        <v>0</v>
      </c>
      <c r="AA68" s="268">
        <f t="shared" si="67"/>
        <v>0</v>
      </c>
    </row>
    <row r="69" spans="1:29" hidden="1" x14ac:dyDescent="0.3">
      <c r="A69" s="127">
        <v>45992</v>
      </c>
      <c r="B69" s="82">
        <v>0</v>
      </c>
      <c r="C69" s="205">
        <v>0</v>
      </c>
      <c r="D69" s="60"/>
      <c r="E69" s="206">
        <v>0</v>
      </c>
      <c r="F69" s="207">
        <v>0</v>
      </c>
      <c r="G69" s="206">
        <v>0</v>
      </c>
      <c r="H69" s="207">
        <v>0</v>
      </c>
      <c r="I69" s="206">
        <v>0</v>
      </c>
      <c r="J69" s="207">
        <v>0</v>
      </c>
      <c r="K69" s="204">
        <f t="shared" ref="K69" si="68">SUM(E69+G69+I69)</f>
        <v>0</v>
      </c>
      <c r="L69" s="65">
        <f t="shared" ref="L69" si="69">SUM(F69+H69+J69)</f>
        <v>0</v>
      </c>
      <c r="M69" s="60"/>
      <c r="N69" s="204">
        <v>0</v>
      </c>
      <c r="O69" s="205">
        <v>0</v>
      </c>
      <c r="P69" s="60"/>
      <c r="Q69" s="206">
        <v>0</v>
      </c>
      <c r="R69" s="201">
        <v>0</v>
      </c>
      <c r="S69" s="60"/>
      <c r="T69" s="104">
        <f t="shared" ref="T69" si="70">SUM(B69+K69+N69+Q69)</f>
        <v>0</v>
      </c>
      <c r="U69" s="105">
        <f t="shared" ref="U69" si="71">SUM(C69+L69+O69+R69)</f>
        <v>0</v>
      </c>
      <c r="V69" s="48"/>
      <c r="W69" s="211">
        <v>0</v>
      </c>
      <c r="X69" s="211">
        <v>0</v>
      </c>
      <c r="Y69" s="209"/>
      <c r="Z69" s="267">
        <f t="shared" ref="Z69" si="72">SUM(T69-W69)</f>
        <v>0</v>
      </c>
      <c r="AA69" s="268">
        <f t="shared" ref="AA69" si="73">SUM(U69-X69)</f>
        <v>0</v>
      </c>
    </row>
    <row r="70" spans="1:29" ht="5.4" customHeight="1" thickBot="1" x14ac:dyDescent="0.35">
      <c r="A70" s="75"/>
      <c r="B70" s="61"/>
      <c r="C70" s="62"/>
      <c r="D70" s="66"/>
      <c r="E70" s="68"/>
      <c r="F70" s="62"/>
      <c r="G70" s="68"/>
      <c r="H70" s="62"/>
      <c r="I70" s="68"/>
      <c r="J70" s="62"/>
      <c r="K70" s="68"/>
      <c r="L70" s="63"/>
      <c r="M70" s="66"/>
      <c r="N70" s="68"/>
      <c r="O70" s="62"/>
      <c r="P70" s="66"/>
      <c r="Q70" s="68"/>
      <c r="R70" s="388"/>
      <c r="S70" s="66"/>
      <c r="T70" s="61"/>
      <c r="U70" s="63"/>
      <c r="V70" s="48"/>
      <c r="W70" s="74"/>
      <c r="X70" s="64"/>
      <c r="Y70" s="209"/>
      <c r="Z70" s="271"/>
      <c r="AA70" s="272"/>
    </row>
    <row r="71" spans="1:29" ht="15" thickTop="1" thickBot="1" x14ac:dyDescent="0.35">
      <c r="A71" s="78" t="s">
        <v>386</v>
      </c>
      <c r="B71" s="210">
        <f>SUM(B58:B69)</f>
        <v>0</v>
      </c>
      <c r="C71" s="210">
        <f>SUM(C58:C69)</f>
        <v>0</v>
      </c>
      <c r="D71" s="53"/>
      <c r="E71" s="210">
        <f t="shared" ref="E71:L71" si="74">SUM(E58:E69)</f>
        <v>0</v>
      </c>
      <c r="F71" s="210">
        <f t="shared" si="74"/>
        <v>0</v>
      </c>
      <c r="G71" s="210">
        <f t="shared" si="74"/>
        <v>0</v>
      </c>
      <c r="H71" s="210">
        <f t="shared" si="74"/>
        <v>0</v>
      </c>
      <c r="I71" s="210">
        <f t="shared" si="74"/>
        <v>0</v>
      </c>
      <c r="J71" s="210">
        <f t="shared" si="74"/>
        <v>0</v>
      </c>
      <c r="K71" s="210">
        <f t="shared" si="74"/>
        <v>0</v>
      </c>
      <c r="L71" s="210">
        <f t="shared" si="74"/>
        <v>0</v>
      </c>
      <c r="M71" s="53"/>
      <c r="N71" s="210">
        <f>SUM(N58:N69)</f>
        <v>1</v>
      </c>
      <c r="O71" s="210">
        <f>SUM(O58:O69)</f>
        <v>2259.9</v>
      </c>
      <c r="P71" s="53"/>
      <c r="Q71" s="210">
        <f>SUM(Q58:Q69)</f>
        <v>0</v>
      </c>
      <c r="R71" s="210">
        <f>SUM(R58:R69)</f>
        <v>0</v>
      </c>
      <c r="S71" s="53"/>
      <c r="T71" s="210">
        <f>SUM(T58:T69)</f>
        <v>1</v>
      </c>
      <c r="U71" s="210">
        <f>SUM(U58:U69)</f>
        <v>2259.9</v>
      </c>
      <c r="V71" s="76"/>
      <c r="W71" s="257">
        <f>SUM(W58:W69)</f>
        <v>0</v>
      </c>
      <c r="X71" s="257">
        <f>SUM(X58:X69)</f>
        <v>0</v>
      </c>
      <c r="Y71" s="77"/>
      <c r="Z71" s="341">
        <f>SUM(Z58:Z69)</f>
        <v>1</v>
      </c>
      <c r="AA71" s="341">
        <f>SUM(AA58:AA69)</f>
        <v>2259.9</v>
      </c>
    </row>
    <row r="72" spans="1:29" s="107" customFormat="1" ht="3.65" customHeight="1" thickTop="1" thickBot="1" x14ac:dyDescent="0.4">
      <c r="A72" s="106"/>
      <c r="B72" s="133"/>
      <c r="C72" s="44"/>
      <c r="D72" s="44"/>
      <c r="E72" s="44"/>
      <c r="F72" s="44"/>
      <c r="G72" s="44"/>
      <c r="H72" s="384"/>
      <c r="I72" s="44"/>
      <c r="J72" s="44"/>
      <c r="K72" s="44"/>
      <c r="L72" s="44"/>
      <c r="M72" s="44"/>
      <c r="N72" s="44"/>
      <c r="O72" s="44"/>
      <c r="P72" s="44"/>
      <c r="Q72" s="44"/>
      <c r="R72" s="44"/>
      <c r="S72" s="44"/>
      <c r="T72" s="44"/>
      <c r="U72" s="384"/>
      <c r="V72" s="44"/>
      <c r="W72" s="51"/>
      <c r="X72" s="258"/>
      <c r="Y72" s="259"/>
      <c r="Z72" s="266"/>
      <c r="AA72" s="338"/>
      <c r="AB72" s="132"/>
      <c r="AC72" s="132"/>
    </row>
    <row r="73" spans="1:29" ht="15" thickBot="1" x14ac:dyDescent="0.35">
      <c r="A73" s="294" t="s">
        <v>317</v>
      </c>
      <c r="B73" s="336">
        <f>SUM(B56+B71)</f>
        <v>23280</v>
      </c>
      <c r="C73" s="336">
        <f>SUM(C56+C71)</f>
        <v>209311.33</v>
      </c>
      <c r="D73" s="79"/>
      <c r="E73" s="336">
        <f t="shared" ref="E73:L73" si="75">SUM(E56+E71)</f>
        <v>738</v>
      </c>
      <c r="F73" s="336">
        <f t="shared" si="75"/>
        <v>30281.85</v>
      </c>
      <c r="G73" s="336">
        <f t="shared" si="75"/>
        <v>789</v>
      </c>
      <c r="H73" s="382">
        <f t="shared" si="75"/>
        <v>278844.19</v>
      </c>
      <c r="I73" s="336">
        <f t="shared" si="75"/>
        <v>100</v>
      </c>
      <c r="J73" s="336">
        <f t="shared" si="75"/>
        <v>225858.02</v>
      </c>
      <c r="K73" s="336">
        <f t="shared" si="75"/>
        <v>1627</v>
      </c>
      <c r="L73" s="336">
        <f t="shared" si="75"/>
        <v>534984.06000000006</v>
      </c>
      <c r="M73" s="79"/>
      <c r="N73" s="336">
        <f>SUM(N56+N71)</f>
        <v>13</v>
      </c>
      <c r="O73" s="336">
        <f>SUM(O56+O71)</f>
        <v>102527.87</v>
      </c>
      <c r="P73" s="79"/>
      <c r="Q73" s="336">
        <f>SUM(Q56+Q71)</f>
        <v>90</v>
      </c>
      <c r="R73" s="336">
        <f>SUM(R56+R71)</f>
        <v>138398.56</v>
      </c>
      <c r="S73" s="79"/>
      <c r="T73" s="336">
        <f>SUM(T56+T71)</f>
        <v>25010</v>
      </c>
      <c r="U73" s="336">
        <f>SUM(U56+U71)</f>
        <v>985221.82000000007</v>
      </c>
      <c r="V73" s="80"/>
      <c r="W73" s="260">
        <f>SUM(W56+W71)</f>
        <v>25009</v>
      </c>
      <c r="X73" s="260">
        <f>SUM(X56+X71)</f>
        <v>982961.92</v>
      </c>
      <c r="Y73" s="81"/>
      <c r="Z73" s="340">
        <f>SUM(Z56+Z71)</f>
        <v>1</v>
      </c>
      <c r="AA73" s="340">
        <f>SUM(AA56+AA71)</f>
        <v>2259.9</v>
      </c>
    </row>
    <row r="74" spans="1:29" ht="9.65" customHeight="1" x14ac:dyDescent="0.3">
      <c r="A74" s="75"/>
      <c r="B74" s="61"/>
      <c r="C74" s="62"/>
      <c r="D74" s="66"/>
      <c r="E74" s="68"/>
      <c r="F74" s="62"/>
      <c r="G74" s="68"/>
      <c r="H74" s="62"/>
      <c r="I74" s="68"/>
      <c r="J74" s="62"/>
      <c r="K74" s="68"/>
      <c r="L74" s="63"/>
      <c r="M74" s="66"/>
      <c r="N74" s="68"/>
      <c r="O74" s="62"/>
      <c r="P74" s="66"/>
      <c r="Q74" s="68"/>
      <c r="R74" s="62"/>
      <c r="S74" s="66"/>
      <c r="T74" s="61"/>
      <c r="U74" s="63"/>
      <c r="V74" s="48"/>
      <c r="W74" s="74"/>
      <c r="X74" s="64"/>
      <c r="Y74" s="209"/>
      <c r="Z74" s="271"/>
      <c r="AA74" s="272"/>
    </row>
    <row r="75" spans="1:29" ht="13.75" customHeight="1" x14ac:dyDescent="0.3">
      <c r="A75" s="284" t="s">
        <v>323</v>
      </c>
      <c r="B75" s="49"/>
      <c r="C75" s="122"/>
      <c r="D75" s="49"/>
      <c r="E75" s="425"/>
      <c r="F75" s="425"/>
      <c r="G75" s="423"/>
      <c r="H75" s="422"/>
      <c r="I75" s="423"/>
      <c r="J75" s="422"/>
      <c r="K75" s="122"/>
      <c r="L75" s="424"/>
      <c r="M75" s="44"/>
      <c r="N75" s="426"/>
      <c r="O75" s="427"/>
      <c r="P75" s="44"/>
      <c r="Q75" s="515" t="s">
        <v>374</v>
      </c>
      <c r="R75" s="516"/>
      <c r="S75" s="7"/>
      <c r="T75" s="44"/>
      <c r="U75" s="44"/>
      <c r="V75" s="48"/>
      <c r="W75" s="51"/>
      <c r="X75" s="51"/>
      <c r="Y75" s="209"/>
      <c r="Z75" s="266"/>
      <c r="AA75" s="266"/>
    </row>
    <row r="76" spans="1:29" ht="14" x14ac:dyDescent="0.3">
      <c r="A76" s="293" t="s">
        <v>74</v>
      </c>
      <c r="B76" s="49"/>
      <c r="C76" s="122"/>
      <c r="D76" s="49"/>
      <c r="E76" s="49"/>
      <c r="F76" s="49"/>
      <c r="G76" s="424"/>
      <c r="H76" s="424"/>
      <c r="I76" s="424"/>
      <c r="J76" s="424"/>
      <c r="K76" s="49"/>
      <c r="L76" s="49"/>
      <c r="M76" s="44"/>
      <c r="N76" s="44"/>
      <c r="O76" s="44"/>
      <c r="P76" s="44"/>
      <c r="Q76" s="517"/>
      <c r="R76" s="518"/>
      <c r="S76" s="7"/>
      <c r="T76" s="44"/>
      <c r="U76" s="44"/>
      <c r="V76" s="48"/>
      <c r="W76" s="51"/>
      <c r="X76" s="51"/>
      <c r="Y76" s="209"/>
      <c r="Z76" s="266"/>
      <c r="AA76" s="266"/>
    </row>
    <row r="77" spans="1:29" x14ac:dyDescent="0.3">
      <c r="A77" s="90">
        <v>2019</v>
      </c>
      <c r="B77" s="82">
        <f>'Annual Capacity'!D56</f>
        <v>2</v>
      </c>
      <c r="C77" s="82">
        <f>'Annual Capacity'!E56</f>
        <v>15.11</v>
      </c>
      <c r="D77" s="60"/>
      <c r="E77" s="201">
        <f>'Annual Capacity'!G56</f>
        <v>0</v>
      </c>
      <c r="F77" s="201">
        <f>'Annual Capacity'!H56</f>
        <v>0</v>
      </c>
      <c r="G77" s="201">
        <f>'Annual Capacity'!I56</f>
        <v>0</v>
      </c>
      <c r="H77" s="201">
        <f>'Annual Capacity'!J56</f>
        <v>0</v>
      </c>
      <c r="I77" s="201">
        <f>'Annual Capacity'!K56</f>
        <v>0</v>
      </c>
      <c r="J77" s="201">
        <f>'Annual Capacity'!L56</f>
        <v>0</v>
      </c>
      <c r="K77" s="204">
        <f t="shared" ref="K77:L79" si="76">SUM(E77+G77+I77)</f>
        <v>0</v>
      </c>
      <c r="L77" s="65">
        <f t="shared" si="76"/>
        <v>0</v>
      </c>
      <c r="M77" s="60"/>
      <c r="N77" s="82">
        <f>'Annual Capacity'!S56</f>
        <v>0</v>
      </c>
      <c r="O77" s="82">
        <f>'Annual Capacity'!T56</f>
        <v>0</v>
      </c>
      <c r="P77" s="60"/>
      <c r="Q77" s="201">
        <f>'Annual Capacity'!V56</f>
        <v>0</v>
      </c>
      <c r="R77" s="201">
        <f>'Annual Capacity'!W56</f>
        <v>0</v>
      </c>
      <c r="S77" s="60"/>
      <c r="T77" s="104">
        <f t="shared" ref="T77:U79" si="77">SUM(B77+K77+N77+Q77)</f>
        <v>2</v>
      </c>
      <c r="U77" s="105">
        <f t="shared" si="77"/>
        <v>15.11</v>
      </c>
      <c r="V77" s="48"/>
      <c r="W77" s="211">
        <v>2</v>
      </c>
      <c r="X77" s="211">
        <v>15.11</v>
      </c>
      <c r="Y77" s="209"/>
      <c r="Z77" s="267">
        <f t="shared" ref="Z77:AA80" si="78">SUM(T77-W77)</f>
        <v>0</v>
      </c>
      <c r="AA77" s="268">
        <f t="shared" si="78"/>
        <v>0</v>
      </c>
    </row>
    <row r="78" spans="1:29" x14ac:dyDescent="0.3">
      <c r="A78" s="90">
        <v>2020</v>
      </c>
      <c r="B78" s="82">
        <f>'Annual Capacity'!D57</f>
        <v>24</v>
      </c>
      <c r="C78" s="82">
        <f>'Annual Capacity'!E57</f>
        <v>183.23</v>
      </c>
      <c r="D78" s="60"/>
      <c r="E78" s="201">
        <f>'Annual Capacity'!G57</f>
        <v>0</v>
      </c>
      <c r="F78" s="201">
        <f>'Annual Capacity'!H57</f>
        <v>0</v>
      </c>
      <c r="G78" s="201">
        <f>'Annual Capacity'!I57</f>
        <v>0</v>
      </c>
      <c r="H78" s="201">
        <f>'Annual Capacity'!J57</f>
        <v>0</v>
      </c>
      <c r="I78" s="201">
        <f>'Annual Capacity'!K57</f>
        <v>0</v>
      </c>
      <c r="J78" s="201">
        <f>'Annual Capacity'!L57</f>
        <v>0</v>
      </c>
      <c r="K78" s="204">
        <f t="shared" si="76"/>
        <v>0</v>
      </c>
      <c r="L78" s="65">
        <f t="shared" si="76"/>
        <v>0</v>
      </c>
      <c r="M78" s="60"/>
      <c r="N78" s="82">
        <f>'Annual Capacity'!S57</f>
        <v>0</v>
      </c>
      <c r="O78" s="82">
        <f>'Annual Capacity'!T57</f>
        <v>0</v>
      </c>
      <c r="P78" s="60"/>
      <c r="Q78" s="201">
        <f>'Annual Capacity'!V57</f>
        <v>0</v>
      </c>
      <c r="R78" s="201">
        <f>'Annual Capacity'!W57</f>
        <v>0</v>
      </c>
      <c r="S78" s="60"/>
      <c r="T78" s="104">
        <f t="shared" si="77"/>
        <v>24</v>
      </c>
      <c r="U78" s="105">
        <f t="shared" si="77"/>
        <v>183.23</v>
      </c>
      <c r="V78" s="48"/>
      <c r="W78" s="211">
        <v>24</v>
      </c>
      <c r="X78" s="211">
        <v>183.23</v>
      </c>
      <c r="Y78" s="209"/>
      <c r="Z78" s="267">
        <f t="shared" si="78"/>
        <v>0</v>
      </c>
      <c r="AA78" s="268">
        <f t="shared" si="78"/>
        <v>0</v>
      </c>
    </row>
    <row r="79" spans="1:29" x14ac:dyDescent="0.3">
      <c r="A79" s="90">
        <v>2021</v>
      </c>
      <c r="B79" s="82">
        <f>'Annual Capacity'!D58</f>
        <v>782</v>
      </c>
      <c r="C79" s="82">
        <f>'Annual Capacity'!E58</f>
        <v>7258.21</v>
      </c>
      <c r="D79" s="60"/>
      <c r="E79" s="201">
        <f>'Annual Capacity'!G58</f>
        <v>5</v>
      </c>
      <c r="F79" s="201">
        <f>'Annual Capacity'!H58</f>
        <v>220.35</v>
      </c>
      <c r="G79" s="201">
        <f>'Annual Capacity'!I58</f>
        <v>3</v>
      </c>
      <c r="H79" s="201">
        <f>'Annual Capacity'!J58</f>
        <v>440.95</v>
      </c>
      <c r="I79" s="201">
        <f>'Annual Capacity'!K58</f>
        <v>0</v>
      </c>
      <c r="J79" s="201">
        <f>'Annual Capacity'!L58</f>
        <v>0</v>
      </c>
      <c r="K79" s="204">
        <f t="shared" si="76"/>
        <v>8</v>
      </c>
      <c r="L79" s="65">
        <f t="shared" si="76"/>
        <v>661.3</v>
      </c>
      <c r="M79" s="60"/>
      <c r="N79" s="82">
        <f>'Annual Capacity'!S58</f>
        <v>0</v>
      </c>
      <c r="O79" s="82">
        <f>'Annual Capacity'!T58</f>
        <v>0</v>
      </c>
      <c r="P79" s="60"/>
      <c r="Q79" s="201">
        <f>'Annual Capacity'!V58</f>
        <v>0</v>
      </c>
      <c r="R79" s="201">
        <f>'Annual Capacity'!W58</f>
        <v>0</v>
      </c>
      <c r="S79" s="60"/>
      <c r="T79" s="104">
        <f t="shared" si="77"/>
        <v>790</v>
      </c>
      <c r="U79" s="105">
        <f t="shared" si="77"/>
        <v>7919.51</v>
      </c>
      <c r="V79" s="48"/>
      <c r="W79" s="211">
        <v>791</v>
      </c>
      <c r="X79" s="211">
        <v>7927.7</v>
      </c>
      <c r="Y79" s="209"/>
      <c r="Z79" s="267">
        <f t="shared" si="78"/>
        <v>-1</v>
      </c>
      <c r="AA79" s="268">
        <f t="shared" si="78"/>
        <v>-8.1899999999995998</v>
      </c>
    </row>
    <row r="80" spans="1:29" x14ac:dyDescent="0.3">
      <c r="A80" s="90">
        <v>2022</v>
      </c>
      <c r="B80" s="82">
        <f>'Annual Capacity'!D59</f>
        <v>16283</v>
      </c>
      <c r="C80" s="82">
        <f>'Annual Capacity'!E59</f>
        <v>145852.92000000001</v>
      </c>
      <c r="D80" s="60"/>
      <c r="E80" s="201">
        <f>'Annual Capacity'!G59</f>
        <v>97</v>
      </c>
      <c r="F80" s="201">
        <f>'Annual Capacity'!H59</f>
        <v>3129.82</v>
      </c>
      <c r="G80" s="201">
        <f>'Annual Capacity'!I59</f>
        <v>48</v>
      </c>
      <c r="H80" s="201">
        <f>'Annual Capacity'!J59</f>
        <v>14924.12</v>
      </c>
      <c r="I80" s="201">
        <f>'Annual Capacity'!K59</f>
        <v>7</v>
      </c>
      <c r="J80" s="201">
        <f>'Annual Capacity'!L59</f>
        <v>9775.33</v>
      </c>
      <c r="K80" s="204">
        <f t="shared" ref="K80" si="79">SUM(E80+G80+I80)</f>
        <v>152</v>
      </c>
      <c r="L80" s="82">
        <f t="shared" ref="L80" si="80">SUM(F80+H80+J80)</f>
        <v>27829.270000000004</v>
      </c>
      <c r="M80" s="60"/>
      <c r="N80" s="82">
        <f>'Annual Capacity'!S59</f>
        <v>0</v>
      </c>
      <c r="O80" s="82">
        <f>'Annual Capacity'!T59</f>
        <v>0</v>
      </c>
      <c r="P80" s="60"/>
      <c r="Q80" s="201">
        <f>'Annual Capacity'!V59</f>
        <v>0</v>
      </c>
      <c r="R80" s="201">
        <f>'Annual Capacity'!W59</f>
        <v>0</v>
      </c>
      <c r="S80" s="60"/>
      <c r="T80" s="104">
        <f t="shared" ref="T80" si="81">SUM(B80+K80+N80+Q80)</f>
        <v>16435</v>
      </c>
      <c r="U80" s="104">
        <f t="shared" ref="U80" si="82">SUM(C80+L80+O80+R80)</f>
        <v>173682.19</v>
      </c>
      <c r="V80" s="48"/>
      <c r="W80" s="211">
        <v>16415</v>
      </c>
      <c r="X80" s="211">
        <v>173515.95</v>
      </c>
      <c r="Y80" s="209"/>
      <c r="Z80" s="267">
        <f t="shared" si="78"/>
        <v>20</v>
      </c>
      <c r="AA80" s="268">
        <f t="shared" si="78"/>
        <v>166.23999999999069</v>
      </c>
    </row>
    <row r="81" spans="1:29" x14ac:dyDescent="0.3">
      <c r="A81" s="90">
        <v>2023</v>
      </c>
      <c r="B81" s="82">
        <f>'Annual Capacity'!D60</f>
        <v>22364</v>
      </c>
      <c r="C81" s="82">
        <f>'Annual Capacity'!E60</f>
        <v>197839.04</v>
      </c>
      <c r="D81" s="60"/>
      <c r="E81" s="201">
        <f>'Annual Capacity'!G60</f>
        <v>265</v>
      </c>
      <c r="F81" s="201">
        <f>'Annual Capacity'!H60</f>
        <v>8853.89</v>
      </c>
      <c r="G81" s="201">
        <f>'Annual Capacity'!I60</f>
        <v>131</v>
      </c>
      <c r="H81" s="201">
        <f>'Annual Capacity'!J60</f>
        <v>45117.3</v>
      </c>
      <c r="I81" s="201">
        <f>'Annual Capacity'!K60</f>
        <v>19</v>
      </c>
      <c r="J81" s="201">
        <f>'Annual Capacity'!L60</f>
        <v>33540.68</v>
      </c>
      <c r="K81" s="204">
        <f t="shared" ref="K81:K82" si="83">SUM(E81+G81+I81)</f>
        <v>415</v>
      </c>
      <c r="L81" s="82">
        <f t="shared" ref="L81:L82" si="84">SUM(F81+H81+J81)</f>
        <v>87511.87</v>
      </c>
      <c r="M81" s="60"/>
      <c r="N81" s="82">
        <f>'Annual Capacity'!S60</f>
        <v>0</v>
      </c>
      <c r="O81" s="82">
        <f>'Annual Capacity'!T60</f>
        <v>0</v>
      </c>
      <c r="P81" s="60"/>
      <c r="Q81" s="201">
        <f>'Annual Capacity'!V60</f>
        <v>16</v>
      </c>
      <c r="R81" s="201">
        <f>'Annual Capacity'!W60</f>
        <v>15981.4</v>
      </c>
      <c r="S81" s="60"/>
      <c r="T81" s="104">
        <f t="shared" ref="T81:T82" si="85">SUM(B81+K81+N81+Q81)</f>
        <v>22795</v>
      </c>
      <c r="U81" s="104">
        <f t="shared" ref="U81:U82" si="86">SUM(C81+L81+O81+R81)</f>
        <v>301332.31000000006</v>
      </c>
      <c r="V81" s="48"/>
      <c r="W81" s="211">
        <v>22786</v>
      </c>
      <c r="X81" s="211">
        <v>300750.75</v>
      </c>
      <c r="Y81" s="209"/>
      <c r="Z81" s="267">
        <f t="shared" ref="Z81:Z82" si="87">SUM(T81-W81)</f>
        <v>9</v>
      </c>
      <c r="AA81" s="268">
        <f t="shared" ref="AA81:AA82" si="88">SUM(U81-X81)</f>
        <v>581.56000000005588</v>
      </c>
    </row>
    <row r="82" spans="1:29" x14ac:dyDescent="0.3">
      <c r="A82" s="90">
        <v>2024</v>
      </c>
      <c r="B82" s="82">
        <f>'Annual Capacity'!D61</f>
        <v>17598</v>
      </c>
      <c r="C82" s="82">
        <f>'Annual Capacity'!E61</f>
        <v>151606.91</v>
      </c>
      <c r="D82" s="60"/>
      <c r="E82" s="201">
        <f>'Annual Capacity'!G61</f>
        <v>187</v>
      </c>
      <c r="F82" s="201">
        <f>'Annual Capacity'!H61</f>
        <v>7103.02</v>
      </c>
      <c r="G82" s="201">
        <f>'Annual Capacity'!I61</f>
        <v>144</v>
      </c>
      <c r="H82" s="201">
        <f>'Annual Capacity'!J61</f>
        <v>42195.07</v>
      </c>
      <c r="I82" s="201">
        <f>'Annual Capacity'!K61</f>
        <v>22</v>
      </c>
      <c r="J82" s="201">
        <f>'Annual Capacity'!L61</f>
        <v>38306.94</v>
      </c>
      <c r="K82" s="204">
        <f t="shared" si="83"/>
        <v>353</v>
      </c>
      <c r="L82" s="82">
        <f t="shared" si="84"/>
        <v>87605.03</v>
      </c>
      <c r="M82" s="60"/>
      <c r="N82" s="82">
        <f>'Annual Capacity'!S61</f>
        <v>0</v>
      </c>
      <c r="O82" s="82">
        <f>'Annual Capacity'!T61</f>
        <v>0</v>
      </c>
      <c r="P82" s="60"/>
      <c r="Q82" s="201">
        <f>'Annual Capacity'!V61</f>
        <v>9</v>
      </c>
      <c r="R82" s="201">
        <f>'Annual Capacity'!W61</f>
        <v>24048.35</v>
      </c>
      <c r="S82" s="60"/>
      <c r="T82" s="104">
        <f t="shared" si="85"/>
        <v>17960</v>
      </c>
      <c r="U82" s="104">
        <f t="shared" si="86"/>
        <v>263260.28999999998</v>
      </c>
      <c r="V82" s="48"/>
      <c r="W82" s="211">
        <v>17749</v>
      </c>
      <c r="X82" s="211">
        <v>259070.69</v>
      </c>
      <c r="Y82" s="209"/>
      <c r="Z82" s="267">
        <f t="shared" si="87"/>
        <v>211</v>
      </c>
      <c r="AA82" s="268">
        <f t="shared" si="88"/>
        <v>4189.5999999999767</v>
      </c>
    </row>
    <row r="83" spans="1:29" ht="5.4" customHeight="1" thickBot="1" x14ac:dyDescent="0.35">
      <c r="A83" s="75"/>
      <c r="B83" s="61"/>
      <c r="C83" s="62"/>
      <c r="D83" s="66"/>
      <c r="E83" s="68"/>
      <c r="F83" s="62"/>
      <c r="G83" s="68"/>
      <c r="H83" s="62"/>
      <c r="I83" s="68"/>
      <c r="J83" s="62"/>
      <c r="K83" s="68"/>
      <c r="L83" s="63"/>
      <c r="M83" s="66"/>
      <c r="N83" s="68"/>
      <c r="O83" s="62"/>
      <c r="P83" s="66"/>
      <c r="Q83" s="68"/>
      <c r="R83" s="62"/>
      <c r="S83" s="66"/>
      <c r="T83" s="61"/>
      <c r="U83" s="63"/>
      <c r="V83" s="48"/>
      <c r="W83" s="74"/>
      <c r="X83" s="64"/>
      <c r="Y83" s="209"/>
      <c r="Z83" s="271"/>
      <c r="AA83" s="272"/>
    </row>
    <row r="84" spans="1:29" s="35" customFormat="1" ht="15" thickTop="1" thickBot="1" x14ac:dyDescent="0.35">
      <c r="A84" s="78" t="s">
        <v>389</v>
      </c>
      <c r="B84" s="210">
        <f>SUM(B77:B82)</f>
        <v>57053</v>
      </c>
      <c r="C84" s="210">
        <f>SUM(C77:C82)</f>
        <v>502755.42000000004</v>
      </c>
      <c r="D84" s="53"/>
      <c r="E84" s="210">
        <f t="shared" ref="E84:L84" si="89">SUM(E77:E82)</f>
        <v>554</v>
      </c>
      <c r="F84" s="210">
        <f t="shared" si="89"/>
        <v>19307.080000000002</v>
      </c>
      <c r="G84" s="210">
        <f t="shared" si="89"/>
        <v>326</v>
      </c>
      <c r="H84" s="210">
        <f t="shared" si="89"/>
        <v>102677.44</v>
      </c>
      <c r="I84" s="210">
        <f t="shared" si="89"/>
        <v>48</v>
      </c>
      <c r="J84" s="210">
        <f t="shared" si="89"/>
        <v>81622.950000000012</v>
      </c>
      <c r="K84" s="210">
        <f t="shared" si="89"/>
        <v>928</v>
      </c>
      <c r="L84" s="210">
        <f t="shared" si="89"/>
        <v>203607.47</v>
      </c>
      <c r="M84" s="53"/>
      <c r="N84" s="210">
        <f t="shared" ref="N84:O84" si="90">SUM(N77:N82)</f>
        <v>0</v>
      </c>
      <c r="O84" s="210">
        <f t="shared" si="90"/>
        <v>0</v>
      </c>
      <c r="P84" s="53"/>
      <c r="Q84" s="210">
        <f t="shared" ref="Q84:R84" si="91">SUM(Q77:Q82)</f>
        <v>25</v>
      </c>
      <c r="R84" s="210">
        <f t="shared" si="91"/>
        <v>40029.75</v>
      </c>
      <c r="S84" s="53"/>
      <c r="T84" s="210">
        <f t="shared" ref="T84:U84" si="92">SUM(T77:T82)</f>
        <v>58006</v>
      </c>
      <c r="U84" s="210">
        <f t="shared" si="92"/>
        <v>746392.64000000013</v>
      </c>
      <c r="V84" s="76"/>
      <c r="W84" s="257">
        <f>SUM(W77:W82)</f>
        <v>57767</v>
      </c>
      <c r="X84" s="257">
        <f>SUM(X77:X82)</f>
        <v>741463.42999999993</v>
      </c>
      <c r="Y84" s="77"/>
      <c r="Z84" s="273">
        <f>SUM(Z77:Z82)</f>
        <v>239</v>
      </c>
      <c r="AA84" s="273">
        <f>SUM(AA77:AA82)</f>
        <v>4929.2100000000237</v>
      </c>
    </row>
    <row r="85" spans="1:29" ht="9.65" customHeight="1" thickTop="1" x14ac:dyDescent="0.3">
      <c r="A85" s="75"/>
      <c r="B85" s="61"/>
      <c r="C85" s="62"/>
      <c r="D85" s="66"/>
      <c r="E85" s="68"/>
      <c r="F85" s="62"/>
      <c r="G85" s="68"/>
      <c r="H85" s="62"/>
      <c r="I85" s="68"/>
      <c r="J85" s="62"/>
      <c r="K85" s="68"/>
      <c r="L85" s="63"/>
      <c r="M85" s="66"/>
      <c r="N85" s="68"/>
      <c r="O85" s="62"/>
      <c r="P85" s="66"/>
      <c r="Q85" s="68"/>
      <c r="R85" s="62"/>
      <c r="S85" s="66"/>
      <c r="T85" s="61"/>
      <c r="U85" s="63"/>
      <c r="V85" s="48"/>
      <c r="W85" s="74"/>
      <c r="X85" s="64"/>
      <c r="Y85" s="209"/>
      <c r="Z85" s="271"/>
      <c r="AA85" s="272"/>
    </row>
    <row r="86" spans="1:29" x14ac:dyDescent="0.3">
      <c r="A86" s="127">
        <v>45658</v>
      </c>
      <c r="B86" s="82">
        <v>1486</v>
      </c>
      <c r="C86" s="205">
        <v>13128.4</v>
      </c>
      <c r="D86" s="60"/>
      <c r="E86" s="206">
        <v>17</v>
      </c>
      <c r="F86" s="207">
        <v>658.61</v>
      </c>
      <c r="G86" s="206">
        <v>10</v>
      </c>
      <c r="H86" s="207">
        <v>3963</v>
      </c>
      <c r="I86" s="206">
        <v>0</v>
      </c>
      <c r="J86" s="207">
        <v>0</v>
      </c>
      <c r="K86" s="204">
        <f t="shared" ref="K86" si="93">SUM(E86+G86+I86)</f>
        <v>27</v>
      </c>
      <c r="L86" s="65">
        <f t="shared" ref="L86" si="94">SUM(F86+H86+J86)</f>
        <v>4621.6099999999997</v>
      </c>
      <c r="M86" s="60"/>
      <c r="N86" s="204">
        <v>0</v>
      </c>
      <c r="O86" s="205">
        <v>0</v>
      </c>
      <c r="P86" s="60"/>
      <c r="Q86" s="206">
        <v>0</v>
      </c>
      <c r="R86" s="206">
        <v>0</v>
      </c>
      <c r="S86" s="60"/>
      <c r="T86" s="104">
        <f t="shared" ref="T86" si="95">SUM(B86+K86+N86+Q86)</f>
        <v>1513</v>
      </c>
      <c r="U86" s="105">
        <f t="shared" ref="U86" si="96">SUM(C86+L86+O86+R86)</f>
        <v>17750.009999999998</v>
      </c>
      <c r="V86" s="48"/>
      <c r="W86" s="211">
        <v>1341</v>
      </c>
      <c r="X86" s="211">
        <v>15929.39</v>
      </c>
      <c r="Y86" s="209"/>
      <c r="Z86" s="267">
        <f t="shared" ref="Z86" si="97">SUM(T86-W86)</f>
        <v>172</v>
      </c>
      <c r="AA86" s="268">
        <f t="shared" ref="AA86" si="98">SUM(U86-X86)</f>
        <v>1820.619999999999</v>
      </c>
    </row>
    <row r="87" spans="1:29" x14ac:dyDescent="0.3">
      <c r="A87" s="127">
        <v>45689</v>
      </c>
      <c r="B87" s="82">
        <v>1378</v>
      </c>
      <c r="C87" s="205">
        <v>12444.42</v>
      </c>
      <c r="D87" s="60"/>
      <c r="E87" s="206">
        <v>6</v>
      </c>
      <c r="F87" s="207">
        <v>206.64</v>
      </c>
      <c r="G87" s="206">
        <v>3</v>
      </c>
      <c r="H87" s="207">
        <v>1507.05</v>
      </c>
      <c r="I87" s="206">
        <v>0</v>
      </c>
      <c r="J87" s="207">
        <v>0</v>
      </c>
      <c r="K87" s="204">
        <f t="shared" ref="K87" si="99">SUM(E87+G87+I87)</f>
        <v>9</v>
      </c>
      <c r="L87" s="65">
        <f t="shared" ref="L87" si="100">SUM(F87+H87+J87)</f>
        <v>1713.69</v>
      </c>
      <c r="M87" s="60"/>
      <c r="N87" s="204">
        <v>0</v>
      </c>
      <c r="O87" s="205">
        <v>0</v>
      </c>
      <c r="P87" s="60"/>
      <c r="Q87" s="206">
        <v>0</v>
      </c>
      <c r="R87" s="206">
        <v>0</v>
      </c>
      <c r="S87" s="60"/>
      <c r="T87" s="104">
        <f t="shared" ref="T87" si="101">SUM(B87+K87+N87+Q87)</f>
        <v>1387</v>
      </c>
      <c r="U87" s="105">
        <f t="shared" ref="U87" si="102">SUM(C87+L87+O87+R87)</f>
        <v>14158.11</v>
      </c>
      <c r="V87" s="48"/>
      <c r="W87" s="211">
        <v>705</v>
      </c>
      <c r="X87" s="211">
        <v>7083.55</v>
      </c>
      <c r="Y87" s="209"/>
      <c r="Z87" s="267">
        <f t="shared" ref="Z87:Z96" si="103">SUM(T87-W87)</f>
        <v>682</v>
      </c>
      <c r="AA87" s="268">
        <f t="shared" ref="AA87:AA96" si="104">SUM(U87-X87)</f>
        <v>7074.56</v>
      </c>
    </row>
    <row r="88" spans="1:29" x14ac:dyDescent="0.3">
      <c r="A88" s="127">
        <v>45717</v>
      </c>
      <c r="B88" s="82">
        <v>775</v>
      </c>
      <c r="C88" s="205">
        <v>7315.51</v>
      </c>
      <c r="D88" s="60"/>
      <c r="E88" s="206">
        <v>6</v>
      </c>
      <c r="F88" s="207">
        <v>262.85000000000002</v>
      </c>
      <c r="G88" s="206">
        <v>3</v>
      </c>
      <c r="H88" s="207">
        <v>652.77</v>
      </c>
      <c r="I88" s="206">
        <v>0</v>
      </c>
      <c r="J88" s="207">
        <v>0</v>
      </c>
      <c r="K88" s="204">
        <f t="shared" ref="K88:K97" si="105">SUM(E88+G88+I88)</f>
        <v>9</v>
      </c>
      <c r="L88" s="65">
        <f t="shared" ref="L88:L97" si="106">SUM(F88+H88+J88)</f>
        <v>915.62</v>
      </c>
      <c r="M88" s="60"/>
      <c r="N88" s="204">
        <v>0</v>
      </c>
      <c r="O88" s="205">
        <v>0</v>
      </c>
      <c r="P88" s="60"/>
      <c r="Q88" s="206">
        <v>1</v>
      </c>
      <c r="R88" s="201">
        <v>305.08</v>
      </c>
      <c r="S88" s="60"/>
      <c r="T88" s="104">
        <f t="shared" ref="T88:T97" si="107">SUM(B88+K88+N88+Q88)</f>
        <v>785</v>
      </c>
      <c r="U88" s="105">
        <f t="shared" ref="U88:U97" si="108">SUM(C88+L88+O88+R88)</f>
        <v>8536.2100000000009</v>
      </c>
      <c r="V88" s="48"/>
      <c r="W88" s="211">
        <v>0</v>
      </c>
      <c r="X88" s="211">
        <v>0</v>
      </c>
      <c r="Y88" s="209"/>
      <c r="Z88" s="267">
        <f t="shared" si="103"/>
        <v>785</v>
      </c>
      <c r="AA88" s="268">
        <f t="shared" si="104"/>
        <v>8536.2100000000009</v>
      </c>
      <c r="AC88" s="125"/>
    </row>
    <row r="89" spans="1:29" hidden="1" x14ac:dyDescent="0.3">
      <c r="A89" s="127">
        <v>45748</v>
      </c>
      <c r="B89" s="82">
        <v>0</v>
      </c>
      <c r="C89" s="205">
        <v>0</v>
      </c>
      <c r="D89" s="60"/>
      <c r="E89" s="206">
        <v>0</v>
      </c>
      <c r="F89" s="207">
        <v>0</v>
      </c>
      <c r="G89" s="206">
        <v>0</v>
      </c>
      <c r="H89" s="207">
        <v>0</v>
      </c>
      <c r="I89" s="206">
        <v>0</v>
      </c>
      <c r="J89" s="207">
        <v>0</v>
      </c>
      <c r="K89" s="204">
        <f t="shared" si="105"/>
        <v>0</v>
      </c>
      <c r="L89" s="65">
        <f t="shared" si="106"/>
        <v>0</v>
      </c>
      <c r="M89" s="60"/>
      <c r="N89" s="204">
        <v>0</v>
      </c>
      <c r="O89" s="205">
        <v>0</v>
      </c>
      <c r="P89" s="60"/>
      <c r="Q89" s="206">
        <v>0</v>
      </c>
      <c r="R89" s="206">
        <v>0</v>
      </c>
      <c r="S89" s="60"/>
      <c r="T89" s="104">
        <f t="shared" si="107"/>
        <v>0</v>
      </c>
      <c r="U89" s="105">
        <f t="shared" si="108"/>
        <v>0</v>
      </c>
      <c r="V89" s="48"/>
      <c r="W89" s="211">
        <v>0</v>
      </c>
      <c r="X89" s="211">
        <v>0</v>
      </c>
      <c r="Y89" s="209"/>
      <c r="Z89" s="267">
        <f t="shared" si="103"/>
        <v>0</v>
      </c>
      <c r="AA89" s="268">
        <f t="shared" si="104"/>
        <v>0</v>
      </c>
      <c r="AB89" s="125"/>
    </row>
    <row r="90" spans="1:29" hidden="1" x14ac:dyDescent="0.3">
      <c r="A90" s="127">
        <v>45778</v>
      </c>
      <c r="B90" s="82">
        <v>0</v>
      </c>
      <c r="C90" s="205">
        <v>0</v>
      </c>
      <c r="D90" s="60"/>
      <c r="E90" s="206">
        <v>0</v>
      </c>
      <c r="F90" s="207">
        <v>0</v>
      </c>
      <c r="G90" s="206">
        <v>0</v>
      </c>
      <c r="H90" s="207">
        <v>0</v>
      </c>
      <c r="I90" s="206">
        <v>0</v>
      </c>
      <c r="J90" s="207">
        <v>0</v>
      </c>
      <c r="K90" s="204">
        <f t="shared" si="105"/>
        <v>0</v>
      </c>
      <c r="L90" s="65">
        <f t="shared" si="106"/>
        <v>0</v>
      </c>
      <c r="M90" s="60"/>
      <c r="N90" s="204">
        <v>0</v>
      </c>
      <c r="O90" s="205">
        <v>0</v>
      </c>
      <c r="P90" s="60"/>
      <c r="Q90" s="206">
        <v>0</v>
      </c>
      <c r="R90" s="206">
        <v>0</v>
      </c>
      <c r="S90" s="60"/>
      <c r="T90" s="104">
        <f t="shared" si="107"/>
        <v>0</v>
      </c>
      <c r="U90" s="105">
        <f t="shared" si="108"/>
        <v>0</v>
      </c>
      <c r="V90" s="48"/>
      <c r="W90" s="211">
        <v>0</v>
      </c>
      <c r="X90" s="211">
        <v>0</v>
      </c>
      <c r="Y90" s="209"/>
      <c r="Z90" s="267">
        <f t="shared" si="103"/>
        <v>0</v>
      </c>
      <c r="AA90" s="268">
        <f t="shared" si="104"/>
        <v>0</v>
      </c>
    </row>
    <row r="91" spans="1:29" hidden="1" x14ac:dyDescent="0.3">
      <c r="A91" s="127">
        <v>45809</v>
      </c>
      <c r="B91" s="82">
        <v>0</v>
      </c>
      <c r="C91" s="205">
        <v>0</v>
      </c>
      <c r="D91" s="60"/>
      <c r="E91" s="206">
        <v>0</v>
      </c>
      <c r="F91" s="207">
        <v>0</v>
      </c>
      <c r="G91" s="206">
        <v>0</v>
      </c>
      <c r="H91" s="207">
        <v>0</v>
      </c>
      <c r="I91" s="206">
        <v>0</v>
      </c>
      <c r="J91" s="207">
        <v>0</v>
      </c>
      <c r="K91" s="204">
        <f t="shared" si="105"/>
        <v>0</v>
      </c>
      <c r="L91" s="65">
        <f t="shared" si="106"/>
        <v>0</v>
      </c>
      <c r="M91" s="60"/>
      <c r="N91" s="204">
        <v>0</v>
      </c>
      <c r="O91" s="205">
        <v>0</v>
      </c>
      <c r="P91" s="60"/>
      <c r="Q91" s="206">
        <v>0</v>
      </c>
      <c r="R91" s="206">
        <v>0</v>
      </c>
      <c r="S91" s="60"/>
      <c r="T91" s="104">
        <f t="shared" si="107"/>
        <v>0</v>
      </c>
      <c r="U91" s="105">
        <f t="shared" si="108"/>
        <v>0</v>
      </c>
      <c r="V91" s="48"/>
      <c r="W91" s="211">
        <v>0</v>
      </c>
      <c r="X91" s="211">
        <v>0</v>
      </c>
      <c r="Y91" s="209"/>
      <c r="Z91" s="267">
        <f t="shared" si="103"/>
        <v>0</v>
      </c>
      <c r="AA91" s="268">
        <f t="shared" si="104"/>
        <v>0</v>
      </c>
    </row>
    <row r="92" spans="1:29" hidden="1" x14ac:dyDescent="0.3">
      <c r="A92" s="127">
        <v>45839</v>
      </c>
      <c r="B92" s="82">
        <v>0</v>
      </c>
      <c r="C92" s="205">
        <v>0</v>
      </c>
      <c r="D92" s="60"/>
      <c r="E92" s="206">
        <v>0</v>
      </c>
      <c r="F92" s="207">
        <v>0</v>
      </c>
      <c r="G92" s="206">
        <v>0</v>
      </c>
      <c r="H92" s="207">
        <v>0</v>
      </c>
      <c r="I92" s="206">
        <v>0</v>
      </c>
      <c r="J92" s="207">
        <v>0</v>
      </c>
      <c r="K92" s="204">
        <f t="shared" si="105"/>
        <v>0</v>
      </c>
      <c r="L92" s="65">
        <f t="shared" si="106"/>
        <v>0</v>
      </c>
      <c r="M92" s="60"/>
      <c r="N92" s="204">
        <v>0</v>
      </c>
      <c r="O92" s="205">
        <v>0</v>
      </c>
      <c r="P92" s="60"/>
      <c r="Q92" s="206">
        <v>0</v>
      </c>
      <c r="R92" s="206">
        <v>0</v>
      </c>
      <c r="S92" s="60"/>
      <c r="T92" s="104">
        <f t="shared" si="107"/>
        <v>0</v>
      </c>
      <c r="U92" s="105">
        <f t="shared" si="108"/>
        <v>0</v>
      </c>
      <c r="V92" s="48"/>
      <c r="W92" s="211">
        <v>0</v>
      </c>
      <c r="X92" s="211">
        <v>0</v>
      </c>
      <c r="Y92" s="209"/>
      <c r="Z92" s="267">
        <f t="shared" si="103"/>
        <v>0</v>
      </c>
      <c r="AA92" s="268">
        <f t="shared" si="104"/>
        <v>0</v>
      </c>
    </row>
    <row r="93" spans="1:29" hidden="1" x14ac:dyDescent="0.3">
      <c r="A93" s="127">
        <v>45870</v>
      </c>
      <c r="B93" s="82">
        <v>0</v>
      </c>
      <c r="C93" s="205">
        <v>0</v>
      </c>
      <c r="D93" s="60"/>
      <c r="E93" s="206">
        <v>0</v>
      </c>
      <c r="F93" s="207">
        <v>0</v>
      </c>
      <c r="G93" s="206">
        <v>0</v>
      </c>
      <c r="H93" s="207">
        <v>0</v>
      </c>
      <c r="I93" s="206">
        <v>0</v>
      </c>
      <c r="J93" s="207">
        <v>0</v>
      </c>
      <c r="K93" s="204">
        <f t="shared" si="105"/>
        <v>0</v>
      </c>
      <c r="L93" s="65">
        <f t="shared" si="106"/>
        <v>0</v>
      </c>
      <c r="M93" s="60"/>
      <c r="N93" s="204">
        <v>0</v>
      </c>
      <c r="O93" s="205">
        <v>0</v>
      </c>
      <c r="P93" s="60"/>
      <c r="Q93" s="206">
        <v>0</v>
      </c>
      <c r="R93" s="206">
        <v>0</v>
      </c>
      <c r="S93" s="60"/>
      <c r="T93" s="104">
        <f t="shared" si="107"/>
        <v>0</v>
      </c>
      <c r="U93" s="105">
        <f t="shared" si="108"/>
        <v>0</v>
      </c>
      <c r="V93" s="48"/>
      <c r="W93" s="211">
        <v>0</v>
      </c>
      <c r="X93" s="211">
        <v>0</v>
      </c>
      <c r="Y93" s="209"/>
      <c r="Z93" s="267">
        <f t="shared" si="103"/>
        <v>0</v>
      </c>
      <c r="AA93" s="268">
        <f t="shared" si="104"/>
        <v>0</v>
      </c>
    </row>
    <row r="94" spans="1:29" hidden="1" x14ac:dyDescent="0.3">
      <c r="A94" s="127">
        <v>45901</v>
      </c>
      <c r="B94" s="82">
        <v>0</v>
      </c>
      <c r="C94" s="205">
        <v>0</v>
      </c>
      <c r="D94" s="60"/>
      <c r="E94" s="206">
        <v>0</v>
      </c>
      <c r="F94" s="207">
        <v>0</v>
      </c>
      <c r="G94" s="206">
        <v>0</v>
      </c>
      <c r="H94" s="207">
        <v>0</v>
      </c>
      <c r="I94" s="206">
        <v>0</v>
      </c>
      <c r="J94" s="207">
        <v>0</v>
      </c>
      <c r="K94" s="204">
        <f t="shared" si="105"/>
        <v>0</v>
      </c>
      <c r="L94" s="65">
        <f t="shared" si="106"/>
        <v>0</v>
      </c>
      <c r="M94" s="60"/>
      <c r="N94" s="204">
        <v>0</v>
      </c>
      <c r="O94" s="205">
        <v>0</v>
      </c>
      <c r="P94" s="60"/>
      <c r="Q94" s="206">
        <v>0</v>
      </c>
      <c r="R94" s="206">
        <v>0</v>
      </c>
      <c r="S94" s="60"/>
      <c r="T94" s="104">
        <f t="shared" si="107"/>
        <v>0</v>
      </c>
      <c r="U94" s="105">
        <f t="shared" si="108"/>
        <v>0</v>
      </c>
      <c r="V94" s="48"/>
      <c r="W94" s="211">
        <v>0</v>
      </c>
      <c r="X94" s="211">
        <v>0</v>
      </c>
      <c r="Y94" s="209"/>
      <c r="Z94" s="267">
        <f t="shared" si="103"/>
        <v>0</v>
      </c>
      <c r="AA94" s="268">
        <f t="shared" si="104"/>
        <v>0</v>
      </c>
    </row>
    <row r="95" spans="1:29" hidden="1" x14ac:dyDescent="0.3">
      <c r="A95" s="127">
        <v>45931</v>
      </c>
      <c r="B95" s="82">
        <v>0</v>
      </c>
      <c r="C95" s="205">
        <v>0</v>
      </c>
      <c r="D95" s="60"/>
      <c r="E95" s="206">
        <v>0</v>
      </c>
      <c r="F95" s="207">
        <v>0</v>
      </c>
      <c r="G95" s="206">
        <v>0</v>
      </c>
      <c r="H95" s="207">
        <v>0</v>
      </c>
      <c r="I95" s="206">
        <v>0</v>
      </c>
      <c r="J95" s="207">
        <v>0</v>
      </c>
      <c r="K95" s="204">
        <f t="shared" si="105"/>
        <v>0</v>
      </c>
      <c r="L95" s="65">
        <f t="shared" si="106"/>
        <v>0</v>
      </c>
      <c r="M95" s="60"/>
      <c r="N95" s="204">
        <v>0</v>
      </c>
      <c r="O95" s="205">
        <v>0</v>
      </c>
      <c r="P95" s="60"/>
      <c r="Q95" s="206">
        <v>0</v>
      </c>
      <c r="R95" s="206">
        <v>0</v>
      </c>
      <c r="S95" s="60"/>
      <c r="T95" s="104">
        <f t="shared" si="107"/>
        <v>0</v>
      </c>
      <c r="U95" s="105">
        <f t="shared" si="108"/>
        <v>0</v>
      </c>
      <c r="V95" s="48"/>
      <c r="W95" s="211">
        <v>0</v>
      </c>
      <c r="X95" s="211">
        <v>0</v>
      </c>
      <c r="Y95" s="209"/>
      <c r="Z95" s="267">
        <f t="shared" si="103"/>
        <v>0</v>
      </c>
      <c r="AA95" s="268">
        <f t="shared" si="104"/>
        <v>0</v>
      </c>
    </row>
    <row r="96" spans="1:29" hidden="1" x14ac:dyDescent="0.3">
      <c r="A96" s="127">
        <v>45962</v>
      </c>
      <c r="B96" s="82">
        <v>0</v>
      </c>
      <c r="C96" s="205">
        <v>0</v>
      </c>
      <c r="D96" s="60"/>
      <c r="E96" s="206">
        <v>0</v>
      </c>
      <c r="F96" s="207">
        <v>0</v>
      </c>
      <c r="G96" s="206">
        <v>0</v>
      </c>
      <c r="H96" s="207">
        <v>0</v>
      </c>
      <c r="I96" s="206">
        <v>0</v>
      </c>
      <c r="J96" s="207">
        <v>0</v>
      </c>
      <c r="K96" s="204">
        <f t="shared" si="105"/>
        <v>0</v>
      </c>
      <c r="L96" s="65">
        <f t="shared" si="106"/>
        <v>0</v>
      </c>
      <c r="M96" s="60"/>
      <c r="N96" s="204">
        <v>0</v>
      </c>
      <c r="O96" s="205">
        <v>0</v>
      </c>
      <c r="P96" s="60"/>
      <c r="Q96" s="206">
        <v>0</v>
      </c>
      <c r="R96" s="206">
        <v>0</v>
      </c>
      <c r="S96" s="60"/>
      <c r="T96" s="104">
        <f t="shared" si="107"/>
        <v>0</v>
      </c>
      <c r="U96" s="105">
        <f t="shared" si="108"/>
        <v>0</v>
      </c>
      <c r="V96" s="48"/>
      <c r="W96" s="211">
        <v>0</v>
      </c>
      <c r="X96" s="211">
        <v>0</v>
      </c>
      <c r="Y96" s="209"/>
      <c r="Z96" s="267">
        <f t="shared" si="103"/>
        <v>0</v>
      </c>
      <c r="AA96" s="268">
        <f t="shared" si="104"/>
        <v>0</v>
      </c>
    </row>
    <row r="97" spans="1:29" hidden="1" x14ac:dyDescent="0.3">
      <c r="A97" s="127">
        <v>45992</v>
      </c>
      <c r="B97" s="82">
        <v>0</v>
      </c>
      <c r="C97" s="205">
        <v>0</v>
      </c>
      <c r="D97" s="60"/>
      <c r="E97" s="206">
        <v>0</v>
      </c>
      <c r="F97" s="207">
        <v>0</v>
      </c>
      <c r="G97" s="206">
        <v>0</v>
      </c>
      <c r="H97" s="207">
        <v>0</v>
      </c>
      <c r="I97" s="206">
        <v>0</v>
      </c>
      <c r="J97" s="207">
        <v>0</v>
      </c>
      <c r="K97" s="204">
        <f t="shared" si="105"/>
        <v>0</v>
      </c>
      <c r="L97" s="65">
        <f t="shared" si="106"/>
        <v>0</v>
      </c>
      <c r="M97" s="60"/>
      <c r="N97" s="204">
        <v>0</v>
      </c>
      <c r="O97" s="205">
        <v>0</v>
      </c>
      <c r="P97" s="60"/>
      <c r="Q97" s="206">
        <v>0</v>
      </c>
      <c r="R97" s="206">
        <v>0</v>
      </c>
      <c r="S97" s="60"/>
      <c r="T97" s="104">
        <f t="shared" si="107"/>
        <v>0</v>
      </c>
      <c r="U97" s="105">
        <f t="shared" si="108"/>
        <v>0</v>
      </c>
      <c r="V97" s="48"/>
      <c r="W97" s="211">
        <v>0</v>
      </c>
      <c r="X97" s="211">
        <v>0</v>
      </c>
      <c r="Y97" s="209"/>
      <c r="Z97" s="267">
        <f t="shared" ref="Z97" si="109">SUM(T97-W97)</f>
        <v>0</v>
      </c>
      <c r="AA97" s="268">
        <f t="shared" ref="AA97" si="110">SUM(U97-X97)</f>
        <v>0</v>
      </c>
    </row>
    <row r="98" spans="1:29" ht="5.4" customHeight="1" thickBot="1" x14ac:dyDescent="0.35">
      <c r="A98" s="75"/>
      <c r="B98" s="61"/>
      <c r="C98" s="62"/>
      <c r="D98" s="66"/>
      <c r="E98" s="68"/>
      <c r="F98" s="62"/>
      <c r="G98" s="68"/>
      <c r="H98" s="62"/>
      <c r="I98" s="68"/>
      <c r="J98" s="62"/>
      <c r="K98" s="68"/>
      <c r="L98" s="63"/>
      <c r="M98" s="66"/>
      <c r="N98" s="68"/>
      <c r="O98" s="62"/>
      <c r="P98" s="66"/>
      <c r="Q98" s="68"/>
      <c r="R98" s="62"/>
      <c r="S98" s="66"/>
      <c r="T98" s="61"/>
      <c r="U98" s="63"/>
      <c r="V98" s="48"/>
      <c r="W98" s="74"/>
      <c r="X98" s="64"/>
      <c r="Y98" s="209"/>
      <c r="Z98" s="271"/>
      <c r="AA98" s="272"/>
    </row>
    <row r="99" spans="1:29" ht="15" thickTop="1" thickBot="1" x14ac:dyDescent="0.35">
      <c r="A99" s="78" t="s">
        <v>392</v>
      </c>
      <c r="B99" s="210">
        <f>SUM(B86:B97)</f>
        <v>3639</v>
      </c>
      <c r="C99" s="210">
        <f>SUM(C86:C97)</f>
        <v>32888.33</v>
      </c>
      <c r="D99" s="53"/>
      <c r="E99" s="210">
        <f t="shared" ref="E99:L99" si="111">SUM(E86:E97)</f>
        <v>29</v>
      </c>
      <c r="F99" s="210">
        <f t="shared" si="111"/>
        <v>1128.0999999999999</v>
      </c>
      <c r="G99" s="210">
        <f t="shared" si="111"/>
        <v>16</v>
      </c>
      <c r="H99" s="210">
        <f t="shared" si="111"/>
        <v>6122.82</v>
      </c>
      <c r="I99" s="210">
        <f t="shared" si="111"/>
        <v>0</v>
      </c>
      <c r="J99" s="210">
        <f t="shared" si="111"/>
        <v>0</v>
      </c>
      <c r="K99" s="210">
        <f t="shared" si="111"/>
        <v>45</v>
      </c>
      <c r="L99" s="210">
        <f t="shared" si="111"/>
        <v>7250.9199999999992</v>
      </c>
      <c r="M99" s="53"/>
      <c r="N99" s="210">
        <f>SUM(N86:N97)</f>
        <v>0</v>
      </c>
      <c r="O99" s="210">
        <f>SUM(O86:O97)</f>
        <v>0</v>
      </c>
      <c r="P99" s="53"/>
      <c r="Q99" s="210">
        <f>SUM(Q86:Q97)</f>
        <v>1</v>
      </c>
      <c r="R99" s="210">
        <f>SUM(R86:R97)</f>
        <v>305.08</v>
      </c>
      <c r="S99" s="53"/>
      <c r="T99" s="210">
        <f>SUM(T86:T97)</f>
        <v>3685</v>
      </c>
      <c r="U99" s="210">
        <f>SUM(U86:U97)</f>
        <v>40444.33</v>
      </c>
      <c r="V99" s="76"/>
      <c r="W99" s="257">
        <f>SUM(W86:W97)</f>
        <v>2046</v>
      </c>
      <c r="X99" s="257">
        <f>SUM(X86:X97)</f>
        <v>23012.94</v>
      </c>
      <c r="Y99" s="77"/>
      <c r="Z99" s="341">
        <f>SUM(Z86:Z97)</f>
        <v>1639</v>
      </c>
      <c r="AA99" s="341">
        <f>SUM(AA86:AA97)</f>
        <v>17431.39</v>
      </c>
    </row>
    <row r="100" spans="1:29" s="107" customFormat="1" ht="3.65" customHeight="1" thickTop="1" thickBot="1" x14ac:dyDescent="0.4">
      <c r="A100" s="106"/>
      <c r="B100" s="133"/>
      <c r="C100" s="44"/>
      <c r="D100" s="44"/>
      <c r="E100" s="44"/>
      <c r="F100" s="44"/>
      <c r="G100" s="44"/>
      <c r="H100" s="384"/>
      <c r="I100" s="44"/>
      <c r="J100" s="44"/>
      <c r="K100" s="44"/>
      <c r="L100" s="44"/>
      <c r="M100" s="44"/>
      <c r="N100" s="44"/>
      <c r="O100" s="44"/>
      <c r="P100" s="44"/>
      <c r="Q100" s="44"/>
      <c r="R100" s="44"/>
      <c r="S100" s="44"/>
      <c r="T100" s="44"/>
      <c r="U100" s="44"/>
      <c r="V100" s="44"/>
      <c r="W100" s="51"/>
      <c r="X100" s="258"/>
      <c r="Y100" s="259"/>
      <c r="Z100" s="266"/>
      <c r="AA100" s="338"/>
      <c r="AB100" s="132"/>
      <c r="AC100" s="132"/>
    </row>
    <row r="101" spans="1:29" ht="15" thickBot="1" x14ac:dyDescent="0.35">
      <c r="A101" s="294" t="s">
        <v>328</v>
      </c>
      <c r="B101" s="336">
        <f>SUM(B99+B84)</f>
        <v>60692</v>
      </c>
      <c r="C101" s="336">
        <f>SUM(C99+C84)</f>
        <v>535643.75</v>
      </c>
      <c r="D101" s="79"/>
      <c r="E101" s="336">
        <f t="shared" ref="E101:L101" si="112">SUM(E99+E84)</f>
        <v>583</v>
      </c>
      <c r="F101" s="336">
        <f t="shared" si="112"/>
        <v>20435.18</v>
      </c>
      <c r="G101" s="336">
        <f t="shared" si="112"/>
        <v>342</v>
      </c>
      <c r="H101" s="382">
        <f t="shared" si="112"/>
        <v>108800.26000000001</v>
      </c>
      <c r="I101" s="336">
        <f t="shared" si="112"/>
        <v>48</v>
      </c>
      <c r="J101" s="336">
        <f t="shared" si="112"/>
        <v>81622.950000000012</v>
      </c>
      <c r="K101" s="336">
        <f t="shared" si="112"/>
        <v>973</v>
      </c>
      <c r="L101" s="336">
        <f t="shared" si="112"/>
        <v>210858.39</v>
      </c>
      <c r="M101" s="79"/>
      <c r="N101" s="336">
        <f>SUM(N99+N84)</f>
        <v>0</v>
      </c>
      <c r="O101" s="336">
        <f>SUM(O99+O84)</f>
        <v>0</v>
      </c>
      <c r="P101" s="79"/>
      <c r="Q101" s="336">
        <f>SUM(Q99+Q84)</f>
        <v>26</v>
      </c>
      <c r="R101" s="336">
        <f>SUM(R99+R84)</f>
        <v>40334.83</v>
      </c>
      <c r="S101" s="79"/>
      <c r="T101" s="336">
        <f>SUM(T99+T84)</f>
        <v>61691</v>
      </c>
      <c r="U101" s="336">
        <f>SUM(U99+U84)</f>
        <v>786836.97000000009</v>
      </c>
      <c r="V101" s="80"/>
      <c r="W101" s="433">
        <f>SUM(W99+W84)</f>
        <v>59813</v>
      </c>
      <c r="X101" s="433">
        <f>SUM(X99+X84)</f>
        <v>764476.36999999988</v>
      </c>
      <c r="Y101" s="81"/>
      <c r="Z101" s="336">
        <f>SUM(Z99+Z84)</f>
        <v>1878</v>
      </c>
      <c r="AA101" s="336">
        <f>SUM(AA99+AA84)</f>
        <v>22360.600000000024</v>
      </c>
    </row>
    <row r="102" spans="1:29" s="107" customFormat="1" ht="14.4" customHeight="1" x14ac:dyDescent="0.35">
      <c r="A102" s="106"/>
      <c r="B102" s="221"/>
      <c r="C102" s="221"/>
      <c r="D102" s="44"/>
      <c r="E102" s="44"/>
      <c r="F102" s="44"/>
      <c r="G102" s="44"/>
      <c r="H102" s="384"/>
      <c r="I102" s="44"/>
      <c r="J102" s="44"/>
      <c r="K102" s="44"/>
      <c r="L102" s="44"/>
      <c r="M102" s="44"/>
      <c r="N102" s="44"/>
      <c r="O102" s="44"/>
      <c r="P102" s="44"/>
      <c r="Q102" s="44"/>
      <c r="R102" s="44"/>
      <c r="S102" s="44"/>
      <c r="T102" s="44"/>
      <c r="U102" s="44"/>
      <c r="V102" s="44"/>
      <c r="W102" s="259"/>
      <c r="X102" s="261"/>
      <c r="Y102" s="259"/>
      <c r="Z102" s="266"/>
      <c r="AA102" s="338"/>
      <c r="AB102" s="132"/>
      <c r="AC102" s="132"/>
    </row>
    <row r="103" spans="1:29" s="107" customFormat="1" ht="15" thickBot="1" x14ac:dyDescent="0.4">
      <c r="A103" s="243" t="s">
        <v>326</v>
      </c>
      <c r="B103" s="292"/>
      <c r="C103" s="244"/>
      <c r="D103" s="44"/>
      <c r="E103" s="244"/>
      <c r="F103" s="244"/>
      <c r="G103" s="244"/>
      <c r="H103" s="418"/>
      <c r="I103" s="244"/>
      <c r="J103" s="244"/>
      <c r="K103" s="244"/>
      <c r="L103" s="244"/>
      <c r="M103" s="44"/>
      <c r="N103" s="244"/>
      <c r="O103" s="244"/>
      <c r="P103" s="44"/>
      <c r="Q103" s="244"/>
      <c r="R103" s="244"/>
      <c r="S103" s="44"/>
      <c r="T103" s="244"/>
      <c r="U103" s="244"/>
      <c r="V103" s="44"/>
      <c r="W103" s="262"/>
      <c r="X103" s="263"/>
      <c r="Y103" s="259"/>
      <c r="Z103" s="342"/>
      <c r="AA103" s="343"/>
      <c r="AB103" s="132"/>
      <c r="AC103" s="132"/>
    </row>
    <row r="104" spans="1:29" s="35" customFormat="1" ht="15" thickTop="1" thickBot="1" x14ac:dyDescent="0.35">
      <c r="A104" s="233" t="s">
        <v>390</v>
      </c>
      <c r="B104" s="287">
        <f>SUM(B24+B56+B84)</f>
        <v>202509</v>
      </c>
      <c r="C104" s="287">
        <f>SUM(C24+C56+C84)</f>
        <v>1735532.875</v>
      </c>
      <c r="D104" s="288"/>
      <c r="E104" s="289">
        <f t="shared" ref="E104:L104" si="113">SUM(E24+E56+E84)</f>
        <v>5689</v>
      </c>
      <c r="F104" s="289">
        <f t="shared" si="113"/>
        <v>190272.45199999999</v>
      </c>
      <c r="G104" s="289">
        <f t="shared" si="113"/>
        <v>3544</v>
      </c>
      <c r="H104" s="289">
        <f t="shared" si="113"/>
        <v>1162549.463</v>
      </c>
      <c r="I104" s="289">
        <f t="shared" si="113"/>
        <v>424</v>
      </c>
      <c r="J104" s="289">
        <f t="shared" si="113"/>
        <v>982967.59400000004</v>
      </c>
      <c r="K104" s="287">
        <f t="shared" si="113"/>
        <v>9657</v>
      </c>
      <c r="L104" s="287">
        <f t="shared" si="113"/>
        <v>2335789.5090000001</v>
      </c>
      <c r="M104" s="288"/>
      <c r="N104" s="287">
        <f>SUM(N24+N56+N84)</f>
        <v>191</v>
      </c>
      <c r="O104" s="287">
        <f>SUM(O24+O56+O84)</f>
        <v>815013.45499999996</v>
      </c>
      <c r="P104" s="288"/>
      <c r="Q104" s="287">
        <f>SUM(Q24+Q56+Q84)</f>
        <v>115</v>
      </c>
      <c r="R104" s="287">
        <f>SUM(R24+R56+R84)</f>
        <v>178428.31</v>
      </c>
      <c r="S104" s="290"/>
      <c r="T104" s="287">
        <f>SUM(T24+T56+T84)</f>
        <v>212472</v>
      </c>
      <c r="U104" s="287">
        <f>SUM(U24+U56+U84)</f>
        <v>5064764.1490000002</v>
      </c>
      <c r="V104" s="76"/>
      <c r="W104" s="380">
        <v>212233</v>
      </c>
      <c r="X104" s="380">
        <v>5059834.9390000002</v>
      </c>
      <c r="Y104" s="77"/>
      <c r="Z104" s="344">
        <f>T104-W104</f>
        <v>239</v>
      </c>
      <c r="AA104" s="344">
        <f>U104-X104</f>
        <v>4929.2099999999627</v>
      </c>
      <c r="AB104" s="355"/>
    </row>
    <row r="105" spans="1:29" s="35" customFormat="1" ht="5.4" customHeight="1" thickTop="1" x14ac:dyDescent="0.3">
      <c r="A105" s="242"/>
      <c r="B105" s="238"/>
      <c r="C105" s="238"/>
      <c r="D105" s="53"/>
      <c r="E105" s="238"/>
      <c r="F105" s="238"/>
      <c r="G105" s="238"/>
      <c r="H105" s="238"/>
      <c r="I105" s="238"/>
      <c r="J105" s="238"/>
      <c r="K105" s="238"/>
      <c r="L105" s="238"/>
      <c r="M105" s="53"/>
      <c r="N105" s="238"/>
      <c r="O105" s="238"/>
      <c r="P105" s="53"/>
      <c r="Q105" s="238"/>
      <c r="R105" s="238"/>
      <c r="S105" s="53"/>
      <c r="T105" s="238"/>
      <c r="U105" s="239"/>
      <c r="V105" s="76"/>
      <c r="W105" s="240"/>
      <c r="X105" s="241"/>
      <c r="Y105" s="77"/>
      <c r="Z105" s="274"/>
      <c r="AA105" s="275"/>
    </row>
    <row r="106" spans="1:29" s="107" customFormat="1" ht="14.4" customHeight="1" x14ac:dyDescent="0.25">
      <c r="A106" s="226">
        <v>45658</v>
      </c>
      <c r="B106" s="228">
        <f t="shared" ref="B106:C117" si="114">SUM(B26+B58+B86)</f>
        <v>1486</v>
      </c>
      <c r="C106" s="228">
        <f t="shared" si="114"/>
        <v>13128.4</v>
      </c>
      <c r="D106" s="60"/>
      <c r="E106" s="82">
        <f t="shared" ref="E106:J117" si="115">SUM(E26+E58+E86)</f>
        <v>17</v>
      </c>
      <c r="F106" s="82">
        <f t="shared" si="115"/>
        <v>658.61</v>
      </c>
      <c r="G106" s="82">
        <f t="shared" si="115"/>
        <v>10</v>
      </c>
      <c r="H106" s="82">
        <f t="shared" si="115"/>
        <v>3963</v>
      </c>
      <c r="I106" s="82">
        <f t="shared" si="115"/>
        <v>0</v>
      </c>
      <c r="J106" s="82">
        <f t="shared" si="115"/>
        <v>0</v>
      </c>
      <c r="K106" s="228">
        <f t="shared" ref="K106" si="116">SUM(E106+G106+I106)</f>
        <v>27</v>
      </c>
      <c r="L106" s="228">
        <f t="shared" ref="L106" si="117">SUM(F106+H106+J106)</f>
        <v>4621.6099999999997</v>
      </c>
      <c r="M106" s="60"/>
      <c r="N106" s="228">
        <f t="shared" ref="N106:O117" si="118">SUM(N26+N58+N86)</f>
        <v>0</v>
      </c>
      <c r="O106" s="228">
        <f t="shared" si="118"/>
        <v>0</v>
      </c>
      <c r="P106" s="60"/>
      <c r="Q106" s="228">
        <f t="shared" ref="Q106:R117" si="119">SUM(Q26+Q58+Q86)</f>
        <v>0</v>
      </c>
      <c r="R106" s="228">
        <f t="shared" si="119"/>
        <v>0</v>
      </c>
      <c r="S106" s="60"/>
      <c r="T106" s="229">
        <f t="shared" ref="T106" si="120">SUM(B106+K106+N106+Q106)</f>
        <v>1513</v>
      </c>
      <c r="U106" s="229">
        <f t="shared" ref="U106" si="121">SUM(C106+L106+O106+R106)</f>
        <v>17750.009999999998</v>
      </c>
      <c r="V106" s="48"/>
      <c r="W106" s="229">
        <v>1341</v>
      </c>
      <c r="X106" s="229">
        <v>15929.39</v>
      </c>
      <c r="Y106" s="209"/>
      <c r="Z106" s="276">
        <f t="shared" ref="Z106" si="122">SUM(T106-W106)</f>
        <v>172</v>
      </c>
      <c r="AA106" s="276">
        <f t="shared" ref="AA106" si="123">SUM(U106-X106)</f>
        <v>1820.619999999999</v>
      </c>
      <c r="AB106" s="132"/>
      <c r="AC106" s="132"/>
    </row>
    <row r="107" spans="1:29" s="107" customFormat="1" ht="14.4" customHeight="1" x14ac:dyDescent="0.25">
      <c r="A107" s="226">
        <v>45689</v>
      </c>
      <c r="B107" s="228">
        <f t="shared" si="114"/>
        <v>1378</v>
      </c>
      <c r="C107" s="228">
        <f t="shared" si="114"/>
        <v>12444.42</v>
      </c>
      <c r="D107" s="60"/>
      <c r="E107" s="82">
        <f t="shared" si="115"/>
        <v>6</v>
      </c>
      <c r="F107" s="82">
        <f t="shared" si="115"/>
        <v>206.64</v>
      </c>
      <c r="G107" s="82">
        <f t="shared" si="115"/>
        <v>3</v>
      </c>
      <c r="H107" s="82">
        <f t="shared" si="115"/>
        <v>1507.05</v>
      </c>
      <c r="I107" s="82">
        <f t="shared" si="115"/>
        <v>0</v>
      </c>
      <c r="J107" s="82">
        <f t="shared" si="115"/>
        <v>0</v>
      </c>
      <c r="K107" s="228">
        <f t="shared" ref="K107" si="124">SUM(E107+G107+I107)</f>
        <v>9</v>
      </c>
      <c r="L107" s="228">
        <f t="shared" ref="L107" si="125">SUM(F107+H107+J107)</f>
        <v>1713.69</v>
      </c>
      <c r="M107" s="60"/>
      <c r="N107" s="228">
        <f t="shared" si="118"/>
        <v>1</v>
      </c>
      <c r="O107" s="228">
        <f t="shared" si="118"/>
        <v>2259.9</v>
      </c>
      <c r="P107" s="60"/>
      <c r="Q107" s="228">
        <f t="shared" si="119"/>
        <v>0</v>
      </c>
      <c r="R107" s="228">
        <f t="shared" si="119"/>
        <v>0</v>
      </c>
      <c r="S107" s="60"/>
      <c r="T107" s="229">
        <f t="shared" ref="T107" si="126">SUM(B107+K107+N107+Q107)</f>
        <v>1388</v>
      </c>
      <c r="U107" s="229">
        <f t="shared" ref="U107" si="127">SUM(C107+L107+O107+R107)</f>
        <v>16418.010000000002</v>
      </c>
      <c r="V107" s="48"/>
      <c r="W107" s="229">
        <v>705</v>
      </c>
      <c r="X107" s="229">
        <v>7083.55</v>
      </c>
      <c r="Y107" s="209"/>
      <c r="Z107" s="276">
        <f t="shared" ref="Z107" si="128">SUM(T107-W107)</f>
        <v>683</v>
      </c>
      <c r="AA107" s="276">
        <f t="shared" ref="AA107" si="129">SUM(U107-X107)</f>
        <v>9334.4600000000028</v>
      </c>
      <c r="AB107" s="132"/>
      <c r="AC107" s="132"/>
    </row>
    <row r="108" spans="1:29" s="107" customFormat="1" ht="14.4" customHeight="1" x14ac:dyDescent="0.25">
      <c r="A108" s="226">
        <v>45717</v>
      </c>
      <c r="B108" s="228">
        <f t="shared" si="114"/>
        <v>775</v>
      </c>
      <c r="C108" s="228">
        <f t="shared" si="114"/>
        <v>7315.51</v>
      </c>
      <c r="D108" s="60"/>
      <c r="E108" s="82">
        <f t="shared" si="115"/>
        <v>6</v>
      </c>
      <c r="F108" s="82">
        <f t="shared" si="115"/>
        <v>262.85000000000002</v>
      </c>
      <c r="G108" s="82">
        <f t="shared" si="115"/>
        <v>3</v>
      </c>
      <c r="H108" s="82">
        <f t="shared" si="115"/>
        <v>652.77</v>
      </c>
      <c r="I108" s="82">
        <f t="shared" si="115"/>
        <v>0</v>
      </c>
      <c r="J108" s="82">
        <f t="shared" si="115"/>
        <v>0</v>
      </c>
      <c r="K108" s="228">
        <f t="shared" ref="K108:K117" si="130">SUM(E108+G108+I108)</f>
        <v>9</v>
      </c>
      <c r="L108" s="228">
        <f t="shared" ref="L108:L116" si="131">SUM(F108+H108+J108)</f>
        <v>915.62</v>
      </c>
      <c r="M108" s="60"/>
      <c r="N108" s="228">
        <f t="shared" si="118"/>
        <v>0</v>
      </c>
      <c r="O108" s="228">
        <f t="shared" si="118"/>
        <v>0</v>
      </c>
      <c r="P108" s="60"/>
      <c r="Q108" s="228">
        <f t="shared" si="119"/>
        <v>1</v>
      </c>
      <c r="R108" s="228">
        <f t="shared" si="119"/>
        <v>305.08</v>
      </c>
      <c r="S108" s="60"/>
      <c r="T108" s="229">
        <f t="shared" ref="T108:T117" si="132">SUM(B108+K108+N108+Q108)</f>
        <v>785</v>
      </c>
      <c r="U108" s="229">
        <f t="shared" ref="U108:U117" si="133">SUM(C108+L108+O108+R108)</f>
        <v>8536.2100000000009</v>
      </c>
      <c r="V108" s="48"/>
      <c r="W108" s="229">
        <v>0</v>
      </c>
      <c r="X108" s="229">
        <v>0</v>
      </c>
      <c r="Y108" s="209"/>
      <c r="Z108" s="276">
        <f t="shared" ref="Z108:Z117" si="134">SUM(T108-W108)</f>
        <v>785</v>
      </c>
      <c r="AA108" s="276">
        <f t="shared" ref="AA108:AA117" si="135">SUM(U108-X108)</f>
        <v>8536.2100000000009</v>
      </c>
      <c r="AB108" s="132"/>
      <c r="AC108" s="132"/>
    </row>
    <row r="109" spans="1:29" s="107" customFormat="1" ht="14.4" hidden="1" customHeight="1" x14ac:dyDescent="0.25">
      <c r="A109" s="226">
        <v>45748</v>
      </c>
      <c r="B109" s="228">
        <f t="shared" si="114"/>
        <v>0</v>
      </c>
      <c r="C109" s="228">
        <f t="shared" si="114"/>
        <v>0</v>
      </c>
      <c r="D109" s="60"/>
      <c r="E109" s="82">
        <f t="shared" si="115"/>
        <v>0</v>
      </c>
      <c r="F109" s="82">
        <f t="shared" si="115"/>
        <v>0</v>
      </c>
      <c r="G109" s="82">
        <f t="shared" si="115"/>
        <v>0</v>
      </c>
      <c r="H109" s="82">
        <f t="shared" si="115"/>
        <v>0</v>
      </c>
      <c r="I109" s="82">
        <f t="shared" si="115"/>
        <v>0</v>
      </c>
      <c r="J109" s="82">
        <f t="shared" si="115"/>
        <v>0</v>
      </c>
      <c r="K109" s="228">
        <f t="shared" si="130"/>
        <v>0</v>
      </c>
      <c r="L109" s="228">
        <f t="shared" si="131"/>
        <v>0</v>
      </c>
      <c r="M109" s="60"/>
      <c r="N109" s="228">
        <f t="shared" si="118"/>
        <v>0</v>
      </c>
      <c r="O109" s="228">
        <f t="shared" si="118"/>
        <v>0</v>
      </c>
      <c r="P109" s="60"/>
      <c r="Q109" s="228">
        <f t="shared" si="119"/>
        <v>0</v>
      </c>
      <c r="R109" s="228">
        <f t="shared" si="119"/>
        <v>0</v>
      </c>
      <c r="S109" s="60"/>
      <c r="T109" s="229">
        <f t="shared" ref="T109:T116" si="136">SUM(B109+K109+N109+Q109)</f>
        <v>0</v>
      </c>
      <c r="U109" s="229">
        <f t="shared" ref="U109:U116" si="137">SUM(C109+L109+O109+R109)</f>
        <v>0</v>
      </c>
      <c r="V109" s="48"/>
      <c r="W109" s="229">
        <v>0</v>
      </c>
      <c r="X109" s="229">
        <v>0</v>
      </c>
      <c r="Y109" s="209"/>
      <c r="Z109" s="276">
        <f t="shared" ref="Z109:Z110" si="138">SUM(T109-W109)</f>
        <v>0</v>
      </c>
      <c r="AA109" s="276">
        <f t="shared" ref="AA109:AA116" si="139">SUM(U109-X109)</f>
        <v>0</v>
      </c>
      <c r="AB109" s="132"/>
      <c r="AC109" s="132"/>
    </row>
    <row r="110" spans="1:29" s="107" customFormat="1" ht="14.4" hidden="1" customHeight="1" x14ac:dyDescent="0.25">
      <c r="A110" s="226">
        <v>45778</v>
      </c>
      <c r="B110" s="228">
        <f t="shared" si="114"/>
        <v>0</v>
      </c>
      <c r="C110" s="228">
        <f t="shared" si="114"/>
        <v>0</v>
      </c>
      <c r="D110" s="60"/>
      <c r="E110" s="82">
        <f t="shared" si="115"/>
        <v>0</v>
      </c>
      <c r="F110" s="82">
        <f t="shared" si="115"/>
        <v>0</v>
      </c>
      <c r="G110" s="82">
        <f t="shared" si="115"/>
        <v>0</v>
      </c>
      <c r="H110" s="82">
        <f t="shared" si="115"/>
        <v>0</v>
      </c>
      <c r="I110" s="82">
        <f t="shared" si="115"/>
        <v>0</v>
      </c>
      <c r="J110" s="82">
        <f t="shared" si="115"/>
        <v>0</v>
      </c>
      <c r="K110" s="228">
        <f t="shared" si="130"/>
        <v>0</v>
      </c>
      <c r="L110" s="228">
        <f t="shared" si="131"/>
        <v>0</v>
      </c>
      <c r="M110" s="60"/>
      <c r="N110" s="228">
        <f t="shared" si="118"/>
        <v>0</v>
      </c>
      <c r="O110" s="228">
        <f t="shared" si="118"/>
        <v>0</v>
      </c>
      <c r="P110" s="60"/>
      <c r="Q110" s="228">
        <f t="shared" si="119"/>
        <v>0</v>
      </c>
      <c r="R110" s="228">
        <f t="shared" si="119"/>
        <v>0</v>
      </c>
      <c r="S110" s="60"/>
      <c r="T110" s="229">
        <f t="shared" si="136"/>
        <v>0</v>
      </c>
      <c r="U110" s="229">
        <f t="shared" si="137"/>
        <v>0</v>
      </c>
      <c r="V110" s="48"/>
      <c r="W110" s="229">
        <v>0</v>
      </c>
      <c r="X110" s="229">
        <v>0</v>
      </c>
      <c r="Y110" s="209"/>
      <c r="Z110" s="276">
        <f t="shared" si="138"/>
        <v>0</v>
      </c>
      <c r="AA110" s="276">
        <f t="shared" si="139"/>
        <v>0</v>
      </c>
      <c r="AB110" s="132"/>
      <c r="AC110" s="132"/>
    </row>
    <row r="111" spans="1:29" s="107" customFormat="1" ht="14.4" hidden="1" customHeight="1" x14ac:dyDescent="0.25">
      <c r="A111" s="226">
        <v>45809</v>
      </c>
      <c r="B111" s="228">
        <f t="shared" si="114"/>
        <v>0</v>
      </c>
      <c r="C111" s="228">
        <f t="shared" si="114"/>
        <v>0</v>
      </c>
      <c r="D111" s="60"/>
      <c r="E111" s="82">
        <f t="shared" si="115"/>
        <v>0</v>
      </c>
      <c r="F111" s="82">
        <f t="shared" si="115"/>
        <v>0</v>
      </c>
      <c r="G111" s="82">
        <f t="shared" si="115"/>
        <v>0</v>
      </c>
      <c r="H111" s="82">
        <f t="shared" si="115"/>
        <v>0</v>
      </c>
      <c r="I111" s="82">
        <f t="shared" si="115"/>
        <v>0</v>
      </c>
      <c r="J111" s="82">
        <f t="shared" si="115"/>
        <v>0</v>
      </c>
      <c r="K111" s="228">
        <f t="shared" ref="K111:K116" si="140">SUM(E111+G111+I111)</f>
        <v>0</v>
      </c>
      <c r="L111" s="228">
        <f t="shared" si="131"/>
        <v>0</v>
      </c>
      <c r="M111" s="60"/>
      <c r="N111" s="228">
        <f t="shared" si="118"/>
        <v>0</v>
      </c>
      <c r="O111" s="228">
        <f t="shared" si="118"/>
        <v>0</v>
      </c>
      <c r="P111" s="60"/>
      <c r="Q111" s="228">
        <f t="shared" si="119"/>
        <v>0</v>
      </c>
      <c r="R111" s="228">
        <f t="shared" si="119"/>
        <v>0</v>
      </c>
      <c r="S111" s="60"/>
      <c r="T111" s="229">
        <f t="shared" si="136"/>
        <v>0</v>
      </c>
      <c r="U111" s="229">
        <f t="shared" si="137"/>
        <v>0</v>
      </c>
      <c r="V111" s="48"/>
      <c r="W111" s="229">
        <v>0</v>
      </c>
      <c r="X111" s="229">
        <v>0</v>
      </c>
      <c r="Y111" s="209"/>
      <c r="Z111" s="276">
        <f t="shared" ref="Z111:Z112" si="141">SUM(T111-W111)</f>
        <v>0</v>
      </c>
      <c r="AA111" s="276">
        <f t="shared" si="139"/>
        <v>0</v>
      </c>
      <c r="AB111" s="132"/>
      <c r="AC111" s="132"/>
    </row>
    <row r="112" spans="1:29" s="107" customFormat="1" ht="14.4" hidden="1" customHeight="1" x14ac:dyDescent="0.25">
      <c r="A112" s="226">
        <v>45839</v>
      </c>
      <c r="B112" s="228">
        <f t="shared" si="114"/>
        <v>0</v>
      </c>
      <c r="C112" s="228">
        <f t="shared" si="114"/>
        <v>0</v>
      </c>
      <c r="D112" s="60"/>
      <c r="E112" s="82">
        <f t="shared" si="115"/>
        <v>0</v>
      </c>
      <c r="F112" s="82">
        <f t="shared" si="115"/>
        <v>0</v>
      </c>
      <c r="G112" s="82">
        <f t="shared" si="115"/>
        <v>0</v>
      </c>
      <c r="H112" s="82">
        <f t="shared" si="115"/>
        <v>0</v>
      </c>
      <c r="I112" s="82">
        <f t="shared" si="115"/>
        <v>0</v>
      </c>
      <c r="J112" s="82">
        <f t="shared" si="115"/>
        <v>0</v>
      </c>
      <c r="K112" s="228">
        <f t="shared" si="140"/>
        <v>0</v>
      </c>
      <c r="L112" s="228">
        <f t="shared" si="131"/>
        <v>0</v>
      </c>
      <c r="M112" s="60"/>
      <c r="N112" s="228">
        <f t="shared" si="118"/>
        <v>0</v>
      </c>
      <c r="O112" s="228">
        <f t="shared" si="118"/>
        <v>0</v>
      </c>
      <c r="P112" s="60"/>
      <c r="Q112" s="228">
        <f t="shared" si="119"/>
        <v>0</v>
      </c>
      <c r="R112" s="228">
        <f t="shared" si="119"/>
        <v>0</v>
      </c>
      <c r="S112" s="60"/>
      <c r="T112" s="229">
        <f t="shared" si="136"/>
        <v>0</v>
      </c>
      <c r="U112" s="229">
        <f t="shared" si="137"/>
        <v>0</v>
      </c>
      <c r="V112" s="48"/>
      <c r="W112" s="229">
        <v>0</v>
      </c>
      <c r="X112" s="229">
        <v>0</v>
      </c>
      <c r="Y112" s="209"/>
      <c r="Z112" s="276">
        <f t="shared" si="141"/>
        <v>0</v>
      </c>
      <c r="AA112" s="276">
        <f t="shared" si="139"/>
        <v>0</v>
      </c>
      <c r="AB112" s="132"/>
      <c r="AC112" s="132"/>
    </row>
    <row r="113" spans="1:29" s="107" customFormat="1" ht="14.4" hidden="1" customHeight="1" x14ac:dyDescent="0.25">
      <c r="A113" s="226">
        <v>45870</v>
      </c>
      <c r="B113" s="228">
        <f t="shared" si="114"/>
        <v>0</v>
      </c>
      <c r="C113" s="228">
        <f t="shared" si="114"/>
        <v>0</v>
      </c>
      <c r="D113" s="60"/>
      <c r="E113" s="82">
        <f t="shared" si="115"/>
        <v>0</v>
      </c>
      <c r="F113" s="82">
        <f t="shared" si="115"/>
        <v>0</v>
      </c>
      <c r="G113" s="82">
        <f t="shared" si="115"/>
        <v>0</v>
      </c>
      <c r="H113" s="82">
        <f t="shared" si="115"/>
        <v>0</v>
      </c>
      <c r="I113" s="82">
        <f t="shared" si="115"/>
        <v>0</v>
      </c>
      <c r="J113" s="82">
        <f t="shared" si="115"/>
        <v>0</v>
      </c>
      <c r="K113" s="228">
        <f t="shared" si="140"/>
        <v>0</v>
      </c>
      <c r="L113" s="228">
        <f t="shared" si="131"/>
        <v>0</v>
      </c>
      <c r="M113" s="60"/>
      <c r="N113" s="228">
        <f t="shared" si="118"/>
        <v>0</v>
      </c>
      <c r="O113" s="228">
        <f t="shared" si="118"/>
        <v>0</v>
      </c>
      <c r="P113" s="60"/>
      <c r="Q113" s="228">
        <f t="shared" si="119"/>
        <v>0</v>
      </c>
      <c r="R113" s="228">
        <f t="shared" si="119"/>
        <v>0</v>
      </c>
      <c r="S113" s="60"/>
      <c r="T113" s="229">
        <f t="shared" si="136"/>
        <v>0</v>
      </c>
      <c r="U113" s="229">
        <f t="shared" si="137"/>
        <v>0</v>
      </c>
      <c r="V113" s="48"/>
      <c r="W113" s="229">
        <v>0</v>
      </c>
      <c r="X113" s="229">
        <v>0</v>
      </c>
      <c r="Y113" s="209"/>
      <c r="Z113" s="276">
        <f t="shared" ref="Z113:Z116" si="142">SUM(T113-W113)</f>
        <v>0</v>
      </c>
      <c r="AA113" s="276">
        <f t="shared" si="139"/>
        <v>0</v>
      </c>
      <c r="AB113" s="132"/>
      <c r="AC113" s="132"/>
    </row>
    <row r="114" spans="1:29" s="107" customFormat="1" ht="14.4" hidden="1" customHeight="1" x14ac:dyDescent="0.25">
      <c r="A114" s="226">
        <v>45901</v>
      </c>
      <c r="B114" s="228">
        <f t="shared" si="114"/>
        <v>0</v>
      </c>
      <c r="C114" s="228">
        <f t="shared" si="114"/>
        <v>0</v>
      </c>
      <c r="D114" s="60"/>
      <c r="E114" s="82">
        <f t="shared" si="115"/>
        <v>0</v>
      </c>
      <c r="F114" s="82">
        <f t="shared" si="115"/>
        <v>0</v>
      </c>
      <c r="G114" s="82">
        <f t="shared" si="115"/>
        <v>0</v>
      </c>
      <c r="H114" s="82">
        <f t="shared" si="115"/>
        <v>0</v>
      </c>
      <c r="I114" s="82">
        <f t="shared" si="115"/>
        <v>0</v>
      </c>
      <c r="J114" s="82">
        <f t="shared" si="115"/>
        <v>0</v>
      </c>
      <c r="K114" s="228">
        <f t="shared" si="140"/>
        <v>0</v>
      </c>
      <c r="L114" s="228">
        <f t="shared" si="131"/>
        <v>0</v>
      </c>
      <c r="M114" s="60"/>
      <c r="N114" s="228">
        <f t="shared" si="118"/>
        <v>0</v>
      </c>
      <c r="O114" s="228">
        <f t="shared" si="118"/>
        <v>0</v>
      </c>
      <c r="P114" s="60"/>
      <c r="Q114" s="228">
        <f t="shared" si="119"/>
        <v>0</v>
      </c>
      <c r="R114" s="228">
        <f t="shared" si="119"/>
        <v>0</v>
      </c>
      <c r="S114" s="60"/>
      <c r="T114" s="229">
        <f t="shared" si="136"/>
        <v>0</v>
      </c>
      <c r="U114" s="229">
        <f t="shared" si="137"/>
        <v>0</v>
      </c>
      <c r="V114" s="48"/>
      <c r="W114" s="229">
        <v>0</v>
      </c>
      <c r="X114" s="229">
        <v>0</v>
      </c>
      <c r="Y114" s="209"/>
      <c r="Z114" s="276">
        <f t="shared" si="142"/>
        <v>0</v>
      </c>
      <c r="AA114" s="276">
        <f t="shared" si="139"/>
        <v>0</v>
      </c>
      <c r="AB114" s="132"/>
      <c r="AC114" s="132"/>
    </row>
    <row r="115" spans="1:29" s="107" customFormat="1" ht="14.4" hidden="1" customHeight="1" x14ac:dyDescent="0.25">
      <c r="A115" s="226">
        <v>45931</v>
      </c>
      <c r="B115" s="228">
        <f t="shared" si="114"/>
        <v>0</v>
      </c>
      <c r="C115" s="228">
        <f t="shared" si="114"/>
        <v>0</v>
      </c>
      <c r="D115" s="60"/>
      <c r="E115" s="82">
        <f t="shared" si="115"/>
        <v>0</v>
      </c>
      <c r="F115" s="82">
        <f t="shared" si="115"/>
        <v>0</v>
      </c>
      <c r="G115" s="82">
        <f t="shared" si="115"/>
        <v>0</v>
      </c>
      <c r="H115" s="82">
        <f t="shared" si="115"/>
        <v>0</v>
      </c>
      <c r="I115" s="82">
        <f t="shared" si="115"/>
        <v>0</v>
      </c>
      <c r="J115" s="82">
        <f t="shared" si="115"/>
        <v>0</v>
      </c>
      <c r="K115" s="228">
        <f t="shared" si="140"/>
        <v>0</v>
      </c>
      <c r="L115" s="228">
        <f t="shared" si="131"/>
        <v>0</v>
      </c>
      <c r="M115" s="60"/>
      <c r="N115" s="228">
        <f t="shared" si="118"/>
        <v>0</v>
      </c>
      <c r="O115" s="228">
        <f t="shared" si="118"/>
        <v>0</v>
      </c>
      <c r="P115" s="60"/>
      <c r="Q115" s="228">
        <f t="shared" si="119"/>
        <v>0</v>
      </c>
      <c r="R115" s="228">
        <f t="shared" si="119"/>
        <v>0</v>
      </c>
      <c r="S115" s="60"/>
      <c r="T115" s="229">
        <f t="shared" si="136"/>
        <v>0</v>
      </c>
      <c r="U115" s="229">
        <f t="shared" si="137"/>
        <v>0</v>
      </c>
      <c r="V115" s="48"/>
      <c r="W115" s="229">
        <v>0</v>
      </c>
      <c r="X115" s="229">
        <v>0</v>
      </c>
      <c r="Y115" s="209"/>
      <c r="Z115" s="276">
        <f t="shared" si="142"/>
        <v>0</v>
      </c>
      <c r="AA115" s="276">
        <f t="shared" si="139"/>
        <v>0</v>
      </c>
      <c r="AB115" s="132"/>
      <c r="AC115" s="132"/>
    </row>
    <row r="116" spans="1:29" s="107" customFormat="1" ht="14.4" hidden="1" customHeight="1" x14ac:dyDescent="0.25">
      <c r="A116" s="226">
        <v>45962</v>
      </c>
      <c r="B116" s="228">
        <f t="shared" si="114"/>
        <v>0</v>
      </c>
      <c r="C116" s="228">
        <f t="shared" si="114"/>
        <v>0</v>
      </c>
      <c r="D116" s="60"/>
      <c r="E116" s="82">
        <f t="shared" si="115"/>
        <v>0</v>
      </c>
      <c r="F116" s="82">
        <f t="shared" si="115"/>
        <v>0</v>
      </c>
      <c r="G116" s="82">
        <f t="shared" si="115"/>
        <v>0</v>
      </c>
      <c r="H116" s="82">
        <f t="shared" si="115"/>
        <v>0</v>
      </c>
      <c r="I116" s="82">
        <f t="shared" si="115"/>
        <v>0</v>
      </c>
      <c r="J116" s="82">
        <f t="shared" si="115"/>
        <v>0</v>
      </c>
      <c r="K116" s="228">
        <f t="shared" si="140"/>
        <v>0</v>
      </c>
      <c r="L116" s="228">
        <f t="shared" si="131"/>
        <v>0</v>
      </c>
      <c r="M116" s="60"/>
      <c r="N116" s="228">
        <f t="shared" si="118"/>
        <v>0</v>
      </c>
      <c r="O116" s="228">
        <f t="shared" si="118"/>
        <v>0</v>
      </c>
      <c r="P116" s="60"/>
      <c r="Q116" s="228">
        <f t="shared" si="119"/>
        <v>0</v>
      </c>
      <c r="R116" s="228">
        <f t="shared" si="119"/>
        <v>0</v>
      </c>
      <c r="S116" s="60"/>
      <c r="T116" s="229">
        <f t="shared" si="136"/>
        <v>0</v>
      </c>
      <c r="U116" s="229">
        <f t="shared" si="137"/>
        <v>0</v>
      </c>
      <c r="V116" s="48"/>
      <c r="W116" s="229">
        <v>0</v>
      </c>
      <c r="X116" s="229">
        <v>0</v>
      </c>
      <c r="Y116" s="209"/>
      <c r="Z116" s="276">
        <f t="shared" si="142"/>
        <v>0</v>
      </c>
      <c r="AA116" s="276">
        <f t="shared" si="139"/>
        <v>0</v>
      </c>
      <c r="AB116" s="132"/>
      <c r="AC116" s="132"/>
    </row>
    <row r="117" spans="1:29" s="107" customFormat="1" ht="14.4" hidden="1" customHeight="1" x14ac:dyDescent="0.25">
      <c r="A117" s="226">
        <v>45992</v>
      </c>
      <c r="B117" s="228">
        <f t="shared" si="114"/>
        <v>0</v>
      </c>
      <c r="C117" s="228">
        <f t="shared" si="114"/>
        <v>0</v>
      </c>
      <c r="D117" s="60"/>
      <c r="E117" s="82">
        <f t="shared" si="115"/>
        <v>0</v>
      </c>
      <c r="F117" s="82">
        <f t="shared" si="115"/>
        <v>0</v>
      </c>
      <c r="G117" s="82">
        <f t="shared" si="115"/>
        <v>0</v>
      </c>
      <c r="H117" s="82">
        <f t="shared" si="115"/>
        <v>0</v>
      </c>
      <c r="I117" s="82">
        <f t="shared" si="115"/>
        <v>0</v>
      </c>
      <c r="J117" s="82">
        <f t="shared" si="115"/>
        <v>0</v>
      </c>
      <c r="K117" s="228">
        <f t="shared" si="130"/>
        <v>0</v>
      </c>
      <c r="L117" s="228">
        <f t="shared" ref="L117" si="143">SUM(F117+H117+J117)</f>
        <v>0</v>
      </c>
      <c r="M117" s="60"/>
      <c r="N117" s="228">
        <f t="shared" si="118"/>
        <v>0</v>
      </c>
      <c r="O117" s="228">
        <f t="shared" si="118"/>
        <v>0</v>
      </c>
      <c r="P117" s="60"/>
      <c r="Q117" s="228">
        <f t="shared" si="119"/>
        <v>0</v>
      </c>
      <c r="R117" s="228">
        <f t="shared" si="119"/>
        <v>0</v>
      </c>
      <c r="S117" s="60"/>
      <c r="T117" s="229">
        <f t="shared" si="132"/>
        <v>0</v>
      </c>
      <c r="U117" s="229">
        <f t="shared" si="133"/>
        <v>0</v>
      </c>
      <c r="V117" s="48"/>
      <c r="W117" s="229">
        <v>0</v>
      </c>
      <c r="X117" s="229">
        <v>0</v>
      </c>
      <c r="Y117" s="209"/>
      <c r="Z117" s="276">
        <f t="shared" si="134"/>
        <v>0</v>
      </c>
      <c r="AA117" s="276">
        <f t="shared" si="135"/>
        <v>0</v>
      </c>
      <c r="AB117" s="132"/>
      <c r="AC117" s="132"/>
    </row>
    <row r="118" spans="1:29" s="107" customFormat="1" ht="3.65" customHeight="1" thickBot="1" x14ac:dyDescent="0.4">
      <c r="A118" s="230"/>
      <c r="B118" s="231"/>
      <c r="C118" s="232"/>
      <c r="D118" s="44"/>
      <c r="E118" s="44"/>
      <c r="F118" s="44"/>
      <c r="G118" s="44"/>
      <c r="H118" s="384"/>
      <c r="I118" s="44"/>
      <c r="J118" s="44"/>
      <c r="K118" s="232"/>
      <c r="L118" s="232"/>
      <c r="M118" s="44"/>
      <c r="N118" s="232"/>
      <c r="O118" s="232"/>
      <c r="P118" s="44"/>
      <c r="Q118" s="232"/>
      <c r="R118" s="232"/>
      <c r="S118" s="44"/>
      <c r="T118" s="232"/>
      <c r="U118" s="232"/>
      <c r="V118" s="44"/>
      <c r="W118" s="278"/>
      <c r="X118" s="279"/>
      <c r="Y118" s="259"/>
      <c r="Z118" s="345"/>
      <c r="AA118" s="346"/>
      <c r="AB118" s="132"/>
      <c r="AC118" s="132"/>
    </row>
    <row r="119" spans="1:29" ht="15" thickTop="1" thickBot="1" x14ac:dyDescent="0.35">
      <c r="A119" s="233" t="s">
        <v>391</v>
      </c>
      <c r="B119" s="295">
        <f>SUM(B106:B117)</f>
        <v>3639</v>
      </c>
      <c r="C119" s="295">
        <f>SUM(C106:C117)</f>
        <v>32888.33</v>
      </c>
      <c r="D119" s="53"/>
      <c r="E119" s="227">
        <f t="shared" ref="E119:L119" si="144">SUM(E106:E117)</f>
        <v>29</v>
      </c>
      <c r="F119" s="227">
        <f t="shared" si="144"/>
        <v>1128.0999999999999</v>
      </c>
      <c r="G119" s="227">
        <f t="shared" si="144"/>
        <v>16</v>
      </c>
      <c r="H119" s="227">
        <f t="shared" si="144"/>
        <v>6122.82</v>
      </c>
      <c r="I119" s="227">
        <f t="shared" si="144"/>
        <v>0</v>
      </c>
      <c r="J119" s="227">
        <f t="shared" si="144"/>
        <v>0</v>
      </c>
      <c r="K119" s="295">
        <f t="shared" si="144"/>
        <v>45</v>
      </c>
      <c r="L119" s="295">
        <f t="shared" si="144"/>
        <v>7250.9199999999992</v>
      </c>
      <c r="M119" s="53"/>
      <c r="N119" s="295">
        <f>SUM(N106:N117)</f>
        <v>1</v>
      </c>
      <c r="O119" s="295">
        <f>SUM(O106:O117)</f>
        <v>2259.9</v>
      </c>
      <c r="P119" s="53"/>
      <c r="Q119" s="295">
        <f>SUM(Q106:Q117)</f>
        <v>1</v>
      </c>
      <c r="R119" s="295">
        <f>SUM(R106:R117)</f>
        <v>305.08</v>
      </c>
      <c r="S119" s="53"/>
      <c r="T119" s="295">
        <f>SUM(T106:T117)</f>
        <v>3686</v>
      </c>
      <c r="U119" s="295">
        <f>SUM(U106:U117)</f>
        <v>42704.23</v>
      </c>
      <c r="V119" s="76"/>
      <c r="W119" s="431">
        <f>SUM(W106:W117)</f>
        <v>2046</v>
      </c>
      <c r="X119" s="431">
        <f>SUM(X106:X117)</f>
        <v>23012.94</v>
      </c>
      <c r="Y119" s="415"/>
      <c r="Z119" s="347">
        <f>SUM(Z106:Z117)</f>
        <v>1640</v>
      </c>
      <c r="AA119" s="347">
        <f>SUM(AA106:AA117)</f>
        <v>19691.29</v>
      </c>
    </row>
    <row r="120" spans="1:29" s="107" customFormat="1" ht="6.65" customHeight="1" thickTop="1" thickBot="1" x14ac:dyDescent="0.4">
      <c r="A120" s="106"/>
      <c r="B120" s="133"/>
      <c r="C120" s="44"/>
      <c r="D120" s="44"/>
      <c r="E120" s="44"/>
      <c r="F120" s="44"/>
      <c r="G120" s="44"/>
      <c r="H120" s="384"/>
      <c r="I120" s="44"/>
      <c r="J120" s="44"/>
      <c r="K120" s="44"/>
      <c r="L120" s="44"/>
      <c r="M120" s="44"/>
      <c r="N120" s="44"/>
      <c r="O120" s="44"/>
      <c r="P120" s="44"/>
      <c r="Q120" s="44"/>
      <c r="R120" s="44"/>
      <c r="S120" s="44"/>
      <c r="T120" s="44"/>
      <c r="U120" s="44"/>
      <c r="V120" s="44"/>
      <c r="W120" s="51"/>
      <c r="X120" s="258"/>
      <c r="Y120" s="259"/>
      <c r="Z120" s="266"/>
      <c r="AA120" s="338"/>
      <c r="AB120" s="132"/>
      <c r="AC120" s="132"/>
    </row>
    <row r="121" spans="1:29" ht="28.5" thickBot="1" x14ac:dyDescent="0.35">
      <c r="A121" s="245" t="s">
        <v>327</v>
      </c>
      <c r="B121" s="246">
        <f>SUM(B104+B119)</f>
        <v>206148</v>
      </c>
      <c r="C121" s="246">
        <f>SUM(C104+C119)</f>
        <v>1768421.2050000001</v>
      </c>
      <c r="D121" s="53"/>
      <c r="E121" s="246">
        <f t="shared" ref="E121:L121" si="145">SUM(E104+E119)</f>
        <v>5718</v>
      </c>
      <c r="F121" s="246">
        <f t="shared" si="145"/>
        <v>191400.552</v>
      </c>
      <c r="G121" s="246">
        <f t="shared" si="145"/>
        <v>3560</v>
      </c>
      <c r="H121" s="246">
        <f t="shared" si="145"/>
        <v>1168672.2830000001</v>
      </c>
      <c r="I121" s="246">
        <f t="shared" si="145"/>
        <v>424</v>
      </c>
      <c r="J121" s="246">
        <f t="shared" si="145"/>
        <v>982967.59400000004</v>
      </c>
      <c r="K121" s="246">
        <f t="shared" si="145"/>
        <v>9702</v>
      </c>
      <c r="L121" s="246">
        <f t="shared" si="145"/>
        <v>2343040.429</v>
      </c>
      <c r="M121" s="53"/>
      <c r="N121" s="246">
        <f>SUM(N104+N119)</f>
        <v>192</v>
      </c>
      <c r="O121" s="246">
        <f>SUM(O104+O119)</f>
        <v>817273.35499999998</v>
      </c>
      <c r="P121" s="53"/>
      <c r="Q121" s="246">
        <f>SUM(Q104+Q119)</f>
        <v>116</v>
      </c>
      <c r="R121" s="246">
        <f>SUM(R104+R119)</f>
        <v>178733.38999999998</v>
      </c>
      <c r="S121" s="53"/>
      <c r="T121" s="246">
        <f>SUM(T104+T119)</f>
        <v>216158</v>
      </c>
      <c r="U121" s="246">
        <f>SUM(U104+U119)</f>
        <v>5107468.3790000007</v>
      </c>
      <c r="V121" s="76"/>
      <c r="W121" s="432">
        <f>SUM(W104+W119)</f>
        <v>214279</v>
      </c>
      <c r="X121" s="432">
        <f>SUM(X104+X119)</f>
        <v>5082847.8790000007</v>
      </c>
      <c r="Y121" s="77"/>
      <c r="Z121" s="434">
        <f>SUM(Z104+Z119)</f>
        <v>1879</v>
      </c>
      <c r="AA121" s="434">
        <f>SUM(AA104+AA119)</f>
        <v>24620.499999999964</v>
      </c>
    </row>
    <row r="122" spans="1:29" s="35" customFormat="1" ht="14" x14ac:dyDescent="0.3">
      <c r="C122" s="355"/>
      <c r="H122" s="355"/>
      <c r="W122" s="108"/>
      <c r="X122" s="108"/>
      <c r="Y122" s="108"/>
      <c r="Z122" s="428"/>
      <c r="AA122" s="428"/>
    </row>
    <row r="123" spans="1:29" x14ac:dyDescent="0.35">
      <c r="A123" s="220"/>
      <c r="B123" s="482"/>
      <c r="C123" s="482"/>
      <c r="D123" s="481"/>
      <c r="E123" s="481"/>
      <c r="F123" s="481"/>
      <c r="G123" s="481"/>
      <c r="H123" s="481"/>
      <c r="I123" s="481"/>
      <c r="J123" s="481"/>
      <c r="K123" s="481"/>
      <c r="L123" s="481"/>
      <c r="N123" s="35"/>
    </row>
    <row r="124" spans="1:29" x14ac:dyDescent="0.35">
      <c r="B124" s="481"/>
      <c r="C124" s="481"/>
      <c r="D124" s="481"/>
      <c r="E124" s="481"/>
      <c r="F124" s="481"/>
      <c r="G124" s="481"/>
      <c r="H124" s="481"/>
      <c r="I124" s="481"/>
      <c r="J124" s="481"/>
      <c r="K124" s="481"/>
      <c r="L124" s="481"/>
    </row>
    <row r="125" spans="1:29" x14ac:dyDescent="0.35">
      <c r="B125" s="481"/>
      <c r="C125" s="481"/>
      <c r="D125" s="481"/>
      <c r="E125" s="481"/>
      <c r="F125" s="481"/>
      <c r="G125" s="481"/>
      <c r="H125" s="481"/>
      <c r="I125" s="481"/>
      <c r="J125" s="481"/>
      <c r="K125" s="481"/>
      <c r="L125" s="481"/>
    </row>
  </sheetData>
  <mergeCells count="17">
    <mergeCell ref="E4:F4"/>
    <mergeCell ref="Q75:R76"/>
    <mergeCell ref="G4:H4"/>
    <mergeCell ref="A1:F1"/>
    <mergeCell ref="H1:J1"/>
    <mergeCell ref="Z3:AA4"/>
    <mergeCell ref="W3:X4"/>
    <mergeCell ref="I4:J4"/>
    <mergeCell ref="K4:L4"/>
    <mergeCell ref="B3:C4"/>
    <mergeCell ref="E3:F3"/>
    <mergeCell ref="G3:H3"/>
    <mergeCell ref="I3:J3"/>
    <mergeCell ref="K3:L3"/>
    <mergeCell ref="Q3:R4"/>
    <mergeCell ref="N3:O4"/>
    <mergeCell ref="T3:U4"/>
  </mergeCells>
  <printOptions horizontalCentered="1"/>
  <pageMargins left="0.15" right="0.15" top="0.2" bottom="0.2" header="0.1" footer="0.1"/>
  <pageSetup scale="37" orientation="landscape" r:id="rId1"/>
  <ignoredErrors>
    <ignoredError sqref="B9:M9 N9:O9" formulaRange="1"/>
    <ignoredError sqref="Z10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W52"/>
  <sheetViews>
    <sheetView showGridLines="0" zoomScale="85" zoomScaleNormal="85" workbookViewId="0">
      <selection activeCell="B1" sqref="B1:N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6328125" customWidth="1"/>
    <col min="12" max="12" width="1.453125" customWidth="1"/>
    <col min="13" max="13" width="11.6328125" customWidth="1"/>
    <col min="14" max="14" width="12.453125" customWidth="1"/>
    <col min="15" max="15" width="1" style="252" customWidth="1"/>
    <col min="16" max="16" width="10.36328125" style="252" customWidth="1"/>
    <col min="17" max="17" width="16" style="252" bestFit="1" customWidth="1"/>
    <col min="18" max="18" width="1" style="252" customWidth="1"/>
    <col min="19" max="19" width="10.6328125" style="338" bestFit="1" customWidth="1"/>
    <col min="20" max="20" width="10.36328125" style="338" bestFit="1" customWidth="1"/>
  </cols>
  <sheetData>
    <row r="1" spans="2:20" ht="20" x14ac:dyDescent="0.35">
      <c r="B1" s="534" t="s">
        <v>380</v>
      </c>
      <c r="C1" s="534"/>
      <c r="D1" s="534"/>
      <c r="E1" s="534"/>
      <c r="F1" s="534"/>
      <c r="G1" s="534"/>
      <c r="H1" s="534"/>
      <c r="I1" s="534"/>
      <c r="J1" s="534"/>
      <c r="K1" s="534"/>
      <c r="L1" s="534"/>
      <c r="M1" s="534"/>
      <c r="N1" s="534"/>
      <c r="O1" s="303"/>
      <c r="P1" s="535">
        <f>'Annual Capacity'!M1</f>
        <v>45747</v>
      </c>
      <c r="Q1" s="535"/>
      <c r="R1" s="484"/>
      <c r="T1" s="337"/>
    </row>
    <row r="2" spans="2:20" ht="18" x14ac:dyDescent="0.35">
      <c r="B2" s="298"/>
      <c r="C2" s="1"/>
      <c r="D2" s="1"/>
      <c r="E2" s="1"/>
      <c r="F2" s="1"/>
      <c r="G2" s="1"/>
      <c r="H2" s="1"/>
      <c r="I2" s="1"/>
      <c r="J2" s="1"/>
      <c r="K2" s="1"/>
      <c r="L2" s="1"/>
      <c r="M2" s="281"/>
      <c r="N2" s="281"/>
      <c r="O2" s="108"/>
      <c r="P2" s="108"/>
      <c r="Q2" s="108"/>
      <c r="R2" s="108"/>
      <c r="T2" s="264"/>
    </row>
    <row r="3" spans="2:20" ht="13.75" customHeight="1" x14ac:dyDescent="0.3">
      <c r="B3" s="315"/>
      <c r="C3" s="6"/>
      <c r="D3" s="487" t="s">
        <v>72</v>
      </c>
      <c r="E3" s="487"/>
      <c r="F3" s="6"/>
      <c r="G3" s="509" t="s">
        <v>9</v>
      </c>
      <c r="H3" s="510"/>
      <c r="I3" s="6"/>
      <c r="J3" s="487" t="s">
        <v>71</v>
      </c>
      <c r="K3" s="487"/>
      <c r="L3" s="6"/>
      <c r="M3" s="536" t="str">
        <f>'Annual Capacity'!Y4</f>
        <v>Total of All Projects               as 03/31/2025 (kW)</v>
      </c>
      <c r="N3" s="537"/>
      <c r="O3" s="108"/>
      <c r="P3" s="540" t="str">
        <f>'Annual Capacity'!AB2</f>
        <v>Previously Reported through 02/28/2025</v>
      </c>
      <c r="Q3" s="540"/>
      <c r="R3" s="108"/>
      <c r="S3" s="523" t="str">
        <f>'Annual Capacity'!AE2</f>
        <v>Difference between  02/28/2025 and 03/31/2025</v>
      </c>
      <c r="T3" s="523"/>
    </row>
    <row r="4" spans="2:20" ht="25.25" customHeight="1" x14ac:dyDescent="0.3">
      <c r="B4" s="318"/>
      <c r="C4" s="6"/>
      <c r="D4" s="487"/>
      <c r="E4" s="487"/>
      <c r="F4" s="6"/>
      <c r="G4" s="504" t="s">
        <v>66</v>
      </c>
      <c r="H4" s="505"/>
      <c r="I4" s="6"/>
      <c r="J4" s="487"/>
      <c r="K4" s="487"/>
      <c r="L4" s="6"/>
      <c r="M4" s="538"/>
      <c r="N4" s="539"/>
      <c r="O4" s="108"/>
      <c r="P4" s="541"/>
      <c r="Q4" s="541"/>
      <c r="R4" s="108"/>
      <c r="S4" s="524"/>
      <c r="T4" s="524"/>
    </row>
    <row r="5" spans="2:20" ht="42" x14ac:dyDescent="0.25">
      <c r="B5" s="6"/>
      <c r="C5" s="44"/>
      <c r="D5" s="59" t="s">
        <v>8</v>
      </c>
      <c r="E5" s="59" t="s">
        <v>10</v>
      </c>
      <c r="F5" s="44"/>
      <c r="G5" s="59" t="s">
        <v>8</v>
      </c>
      <c r="H5" s="59" t="s">
        <v>10</v>
      </c>
      <c r="I5" s="44"/>
      <c r="J5" s="59" t="s">
        <v>8</v>
      </c>
      <c r="K5" s="59" t="s">
        <v>10</v>
      </c>
      <c r="L5" s="44"/>
      <c r="M5" s="351" t="s">
        <v>7</v>
      </c>
      <c r="N5" s="351" t="s">
        <v>11</v>
      </c>
      <c r="O5" s="209"/>
      <c r="P5" s="50" t="s">
        <v>7</v>
      </c>
      <c r="Q5" s="50" t="s">
        <v>22</v>
      </c>
      <c r="R5" s="209"/>
      <c r="S5" s="265" t="s">
        <v>7</v>
      </c>
      <c r="T5" s="265" t="s">
        <v>22</v>
      </c>
    </row>
    <row r="6" spans="2:20" ht="5" customHeight="1" x14ac:dyDescent="0.25">
      <c r="B6" s="6"/>
      <c r="C6" s="44"/>
      <c r="D6" s="44"/>
      <c r="E6" s="44"/>
      <c r="F6" s="44"/>
      <c r="G6" s="44"/>
      <c r="H6" s="44"/>
      <c r="I6" s="44"/>
      <c r="J6" s="44"/>
      <c r="K6" s="44"/>
      <c r="L6" s="44"/>
      <c r="M6" s="44"/>
      <c r="N6" s="44"/>
      <c r="O6" s="209"/>
      <c r="P6" s="51"/>
      <c r="Q6" s="51"/>
      <c r="R6" s="209"/>
      <c r="S6" s="266"/>
      <c r="T6" s="266"/>
    </row>
    <row r="7" spans="2:20" ht="14" x14ac:dyDescent="0.25">
      <c r="B7" s="319" t="s">
        <v>348</v>
      </c>
      <c r="C7" s="44"/>
      <c r="D7" s="44"/>
      <c r="E7" s="44"/>
      <c r="F7" s="44"/>
      <c r="G7" s="44"/>
      <c r="H7" s="44"/>
      <c r="I7" s="44"/>
      <c r="J7" s="44"/>
      <c r="K7" s="44"/>
      <c r="L7" s="44"/>
      <c r="M7" s="44"/>
      <c r="N7" s="44"/>
      <c r="O7" s="209"/>
      <c r="P7" s="51"/>
      <c r="Q7" s="51"/>
      <c r="R7" s="209"/>
      <c r="S7" s="266"/>
      <c r="T7" s="266"/>
    </row>
    <row r="8" spans="2:20" x14ac:dyDescent="0.25">
      <c r="B8" s="402">
        <v>2000</v>
      </c>
      <c r="C8" s="320"/>
      <c r="D8" s="400">
        <v>0</v>
      </c>
      <c r="E8" s="401">
        <v>0</v>
      </c>
      <c r="F8" s="320"/>
      <c r="G8" s="400">
        <v>0</v>
      </c>
      <c r="H8" s="400">
        <v>0</v>
      </c>
      <c r="I8" s="320"/>
      <c r="J8" s="400">
        <v>0</v>
      </c>
      <c r="K8" s="400">
        <v>0</v>
      </c>
      <c r="L8" s="320"/>
      <c r="M8" s="311">
        <f t="shared" ref="M8:N14" si="0">SUM(D8+G8+J8)</f>
        <v>0</v>
      </c>
      <c r="N8" s="311">
        <f t="shared" si="0"/>
        <v>0</v>
      </c>
      <c r="O8" s="209"/>
      <c r="P8" s="208">
        <v>0</v>
      </c>
      <c r="Q8" s="253">
        <v>0</v>
      </c>
      <c r="R8" s="209"/>
      <c r="S8" s="412">
        <f>SUM(M8-P8)</f>
        <v>0</v>
      </c>
      <c r="T8" s="413">
        <f>SUM(N8-Q8)</f>
        <v>0</v>
      </c>
    </row>
    <row r="9" spans="2:20" x14ac:dyDescent="0.25">
      <c r="B9" s="402">
        <v>2001</v>
      </c>
      <c r="C9" s="320"/>
      <c r="D9" s="400">
        <v>0</v>
      </c>
      <c r="E9" s="401">
        <v>0</v>
      </c>
      <c r="F9" s="320"/>
      <c r="G9" s="400">
        <v>0</v>
      </c>
      <c r="H9" s="400">
        <v>0</v>
      </c>
      <c r="I9" s="320"/>
      <c r="J9" s="400">
        <v>0</v>
      </c>
      <c r="K9" s="400">
        <v>0</v>
      </c>
      <c r="L9" s="320"/>
      <c r="M9" s="311">
        <f t="shared" si="0"/>
        <v>0</v>
      </c>
      <c r="N9" s="311">
        <f t="shared" si="0"/>
        <v>0</v>
      </c>
      <c r="O9" s="209"/>
      <c r="P9" s="254">
        <v>0</v>
      </c>
      <c r="Q9" s="255">
        <v>0</v>
      </c>
      <c r="R9" s="209"/>
      <c r="S9" s="412">
        <f t="shared" ref="S9:S14" si="1">SUM(M9-P9)</f>
        <v>0</v>
      </c>
      <c r="T9" s="413">
        <f t="shared" ref="T9:T14" si="2">SUM(N9-Q9)</f>
        <v>0</v>
      </c>
    </row>
    <row r="10" spans="2:20" x14ac:dyDescent="0.25">
      <c r="B10" s="402">
        <v>2002</v>
      </c>
      <c r="C10" s="320"/>
      <c r="D10" s="400">
        <v>1</v>
      </c>
      <c r="E10" s="401">
        <v>1.92</v>
      </c>
      <c r="F10" s="320"/>
      <c r="G10" s="400">
        <v>0</v>
      </c>
      <c r="H10" s="400">
        <v>0</v>
      </c>
      <c r="I10" s="320"/>
      <c r="J10" s="400">
        <v>0</v>
      </c>
      <c r="K10" s="400">
        <v>0</v>
      </c>
      <c r="L10" s="320"/>
      <c r="M10" s="311">
        <f t="shared" si="0"/>
        <v>1</v>
      </c>
      <c r="N10" s="311">
        <f t="shared" si="0"/>
        <v>1.92</v>
      </c>
      <c r="O10" s="209"/>
      <c r="P10" s="208">
        <v>1</v>
      </c>
      <c r="Q10" s="253">
        <v>1.92</v>
      </c>
      <c r="R10" s="209"/>
      <c r="S10" s="412">
        <f t="shared" si="1"/>
        <v>0</v>
      </c>
      <c r="T10" s="413">
        <f t="shared" si="2"/>
        <v>0</v>
      </c>
    </row>
    <row r="11" spans="2:20" x14ac:dyDescent="0.25">
      <c r="B11" s="402">
        <v>2003</v>
      </c>
      <c r="C11" s="325"/>
      <c r="D11" s="400">
        <v>4</v>
      </c>
      <c r="E11" s="401">
        <v>22.7</v>
      </c>
      <c r="F11" s="320"/>
      <c r="G11" s="400">
        <v>2</v>
      </c>
      <c r="H11" s="400">
        <v>95.6</v>
      </c>
      <c r="I11" s="320"/>
      <c r="J11" s="400">
        <v>0</v>
      </c>
      <c r="K11" s="400">
        <v>0</v>
      </c>
      <c r="L11" s="320"/>
      <c r="M11" s="311">
        <f t="shared" si="0"/>
        <v>6</v>
      </c>
      <c r="N11" s="311">
        <f t="shared" si="0"/>
        <v>118.3</v>
      </c>
      <c r="O11" s="209"/>
      <c r="P11" s="208">
        <v>6</v>
      </c>
      <c r="Q11" s="253">
        <v>118.3</v>
      </c>
      <c r="R11" s="209"/>
      <c r="S11" s="412">
        <f t="shared" si="1"/>
        <v>0</v>
      </c>
      <c r="T11" s="413">
        <f t="shared" si="2"/>
        <v>0</v>
      </c>
    </row>
    <row r="12" spans="2:20" x14ac:dyDescent="0.25">
      <c r="B12" s="402">
        <v>2004</v>
      </c>
      <c r="C12" s="320"/>
      <c r="D12" s="400">
        <v>12</v>
      </c>
      <c r="E12" s="401">
        <v>72.998999999999995</v>
      </c>
      <c r="F12" s="320"/>
      <c r="G12" s="400">
        <v>0</v>
      </c>
      <c r="H12" s="400">
        <v>0</v>
      </c>
      <c r="I12" s="320"/>
      <c r="J12" s="400">
        <v>0</v>
      </c>
      <c r="K12" s="400">
        <v>0</v>
      </c>
      <c r="L12" s="320"/>
      <c r="M12" s="311">
        <f t="shared" si="0"/>
        <v>12</v>
      </c>
      <c r="N12" s="311">
        <f t="shared" si="0"/>
        <v>72.998999999999995</v>
      </c>
      <c r="O12" s="209"/>
      <c r="P12" s="208">
        <v>12</v>
      </c>
      <c r="Q12" s="253">
        <v>72.998999999999995</v>
      </c>
      <c r="R12" s="209"/>
      <c r="S12" s="412">
        <f t="shared" si="1"/>
        <v>0</v>
      </c>
      <c r="T12" s="413">
        <f t="shared" si="2"/>
        <v>0</v>
      </c>
    </row>
    <row r="13" spans="2:20" x14ac:dyDescent="0.25">
      <c r="B13" s="402">
        <v>2005</v>
      </c>
      <c r="C13" s="325"/>
      <c r="D13" s="400">
        <v>13</v>
      </c>
      <c r="E13" s="401">
        <v>93.143000000000001</v>
      </c>
      <c r="F13" s="320"/>
      <c r="G13" s="400">
        <v>3</v>
      </c>
      <c r="H13" s="400">
        <v>27.327999999999999</v>
      </c>
      <c r="I13" s="320"/>
      <c r="J13" s="400">
        <v>0</v>
      </c>
      <c r="K13" s="400">
        <v>0</v>
      </c>
      <c r="L13" s="325"/>
      <c r="M13" s="311">
        <f t="shared" si="0"/>
        <v>16</v>
      </c>
      <c r="N13" s="311">
        <f t="shared" si="0"/>
        <v>120.471</v>
      </c>
      <c r="O13" s="209"/>
      <c r="P13" s="208">
        <v>16</v>
      </c>
      <c r="Q13" s="253">
        <v>120.471</v>
      </c>
      <c r="R13" s="209"/>
      <c r="S13" s="412">
        <f t="shared" si="1"/>
        <v>0</v>
      </c>
      <c r="T13" s="413">
        <f t="shared" si="2"/>
        <v>0</v>
      </c>
    </row>
    <row r="14" spans="2:20" x14ac:dyDescent="0.25">
      <c r="B14" s="402">
        <v>2006</v>
      </c>
      <c r="C14" s="325"/>
      <c r="D14" s="400">
        <v>22</v>
      </c>
      <c r="E14" s="401">
        <v>167.18199999999999</v>
      </c>
      <c r="F14" s="320"/>
      <c r="G14" s="400">
        <v>4</v>
      </c>
      <c r="H14" s="400">
        <v>286.38400000000001</v>
      </c>
      <c r="I14" s="320"/>
      <c r="J14" s="400">
        <v>0</v>
      </c>
      <c r="K14" s="400">
        <v>0</v>
      </c>
      <c r="L14" s="325"/>
      <c r="M14" s="311">
        <f t="shared" si="0"/>
        <v>26</v>
      </c>
      <c r="N14" s="311">
        <f t="shared" si="0"/>
        <v>453.56600000000003</v>
      </c>
      <c r="O14" s="209"/>
      <c r="P14" s="208">
        <v>26</v>
      </c>
      <c r="Q14" s="253">
        <v>453.56600000000003</v>
      </c>
      <c r="R14" s="209"/>
      <c r="S14" s="412">
        <f t="shared" si="1"/>
        <v>0</v>
      </c>
      <c r="T14" s="413">
        <f t="shared" si="2"/>
        <v>0</v>
      </c>
    </row>
    <row r="15" spans="2:20" ht="9.65" customHeight="1" x14ac:dyDescent="0.25">
      <c r="O15" s="209"/>
      <c r="P15" s="74"/>
      <c r="Q15" s="64"/>
      <c r="R15" s="209"/>
      <c r="S15" s="414"/>
      <c r="T15" s="64"/>
    </row>
    <row r="16" spans="2:20" x14ac:dyDescent="0.3">
      <c r="D16" s="404" t="s">
        <v>349</v>
      </c>
      <c r="E16" s="405" t="s">
        <v>358</v>
      </c>
      <c r="F16" s="405"/>
      <c r="G16" s="405"/>
      <c r="H16" s="405"/>
      <c r="I16" s="405"/>
      <c r="J16" s="405"/>
      <c r="K16" s="405"/>
      <c r="L16" s="405"/>
      <c r="M16" s="405"/>
      <c r="N16" s="405"/>
      <c r="O16" s="209"/>
      <c r="P16" s="74"/>
      <c r="Q16" s="64"/>
      <c r="R16" s="209"/>
      <c r="S16" s="414"/>
      <c r="T16" s="64"/>
    </row>
    <row r="17" spans="2:20" ht="11" customHeight="1" x14ac:dyDescent="0.25">
      <c r="O17" s="209"/>
      <c r="P17" s="74"/>
      <c r="Q17" s="64"/>
      <c r="R17" s="209"/>
      <c r="S17" s="414"/>
      <c r="T17" s="64"/>
    </row>
    <row r="18" spans="2:20" x14ac:dyDescent="0.25">
      <c r="B18" s="403">
        <v>2007</v>
      </c>
      <c r="C18" s="320"/>
      <c r="D18" s="400">
        <v>20</v>
      </c>
      <c r="E18" s="401">
        <v>162.93199999999999</v>
      </c>
      <c r="F18" s="320"/>
      <c r="G18" s="400">
        <v>4</v>
      </c>
      <c r="H18" s="400">
        <v>1065.22</v>
      </c>
      <c r="I18" s="320"/>
      <c r="J18" s="400">
        <v>0</v>
      </c>
      <c r="K18" s="400">
        <v>0</v>
      </c>
      <c r="L18" s="320"/>
      <c r="M18" s="311">
        <f t="shared" ref="M18:M31" si="3">SUM(D18+G18+J18)</f>
        <v>24</v>
      </c>
      <c r="N18" s="311">
        <f t="shared" ref="N18:N31" si="4">SUM(E18+H18+K18)</f>
        <v>1228.152</v>
      </c>
      <c r="O18" s="209"/>
      <c r="P18" s="208">
        <v>22</v>
      </c>
      <c r="Q18" s="253">
        <v>1214.152</v>
      </c>
      <c r="R18" s="209"/>
      <c r="S18" s="412">
        <f t="shared" ref="S18:S31" si="5">SUM(M18-P18)</f>
        <v>2</v>
      </c>
      <c r="T18" s="413">
        <f t="shared" ref="T18:T31" si="6">SUM(N18-Q18)</f>
        <v>14</v>
      </c>
    </row>
    <row r="19" spans="2:20" x14ac:dyDescent="0.25">
      <c r="B19" s="402">
        <v>2008</v>
      </c>
      <c r="C19" s="320"/>
      <c r="D19" s="400">
        <v>10</v>
      </c>
      <c r="E19" s="401">
        <v>73.256</v>
      </c>
      <c r="F19" s="320"/>
      <c r="G19" s="400">
        <v>3</v>
      </c>
      <c r="H19" s="400">
        <v>152.09</v>
      </c>
      <c r="I19" s="320"/>
      <c r="J19" s="400">
        <v>0</v>
      </c>
      <c r="K19" s="400">
        <v>0</v>
      </c>
      <c r="L19" s="320"/>
      <c r="M19" s="311">
        <f t="shared" si="3"/>
        <v>13</v>
      </c>
      <c r="N19" s="311">
        <f t="shared" si="4"/>
        <v>225.346</v>
      </c>
      <c r="O19" s="209"/>
      <c r="P19" s="254">
        <v>11</v>
      </c>
      <c r="Q19" s="255">
        <v>82.945999999999998</v>
      </c>
      <c r="R19" s="209"/>
      <c r="S19" s="412">
        <f t="shared" si="5"/>
        <v>2</v>
      </c>
      <c r="T19" s="413">
        <f t="shared" si="6"/>
        <v>142.4</v>
      </c>
    </row>
    <row r="20" spans="2:20" x14ac:dyDescent="0.25">
      <c r="B20" s="402">
        <v>2009</v>
      </c>
      <c r="C20" s="320"/>
      <c r="D20" s="400">
        <v>15</v>
      </c>
      <c r="E20" s="401">
        <v>110.962</v>
      </c>
      <c r="F20" s="320"/>
      <c r="G20" s="400">
        <v>4</v>
      </c>
      <c r="H20" s="400">
        <v>3450.8150000000001</v>
      </c>
      <c r="I20" s="320"/>
      <c r="J20" s="400">
        <v>0</v>
      </c>
      <c r="K20" s="400">
        <v>0</v>
      </c>
      <c r="L20" s="320"/>
      <c r="M20" s="311">
        <f t="shared" si="3"/>
        <v>19</v>
      </c>
      <c r="N20" s="311">
        <f t="shared" si="4"/>
        <v>3561.777</v>
      </c>
      <c r="O20" s="209"/>
      <c r="P20" s="208">
        <v>18</v>
      </c>
      <c r="Q20" s="253">
        <v>3371.7620000000002</v>
      </c>
      <c r="R20" s="209"/>
      <c r="S20" s="412">
        <f t="shared" si="5"/>
        <v>1</v>
      </c>
      <c r="T20" s="413">
        <f t="shared" si="6"/>
        <v>190.01499999999987</v>
      </c>
    </row>
    <row r="21" spans="2:20" x14ac:dyDescent="0.25">
      <c r="B21" s="402">
        <v>2010</v>
      </c>
      <c r="C21" s="325"/>
      <c r="D21" s="400">
        <v>27</v>
      </c>
      <c r="E21" s="401">
        <v>167.34399999999999</v>
      </c>
      <c r="F21" s="320"/>
      <c r="G21" s="400">
        <v>8</v>
      </c>
      <c r="H21" s="400">
        <v>758.60599999999999</v>
      </c>
      <c r="I21" s="320"/>
      <c r="J21" s="400">
        <v>0</v>
      </c>
      <c r="K21" s="400">
        <v>0</v>
      </c>
      <c r="L21" s="320"/>
      <c r="M21" s="311">
        <f t="shared" si="3"/>
        <v>35</v>
      </c>
      <c r="N21" s="311">
        <f t="shared" si="4"/>
        <v>925.95</v>
      </c>
      <c r="O21" s="209"/>
      <c r="P21" s="208">
        <v>34</v>
      </c>
      <c r="Q21" s="253">
        <v>915.95</v>
      </c>
      <c r="R21" s="209"/>
      <c r="S21" s="412">
        <f t="shared" si="5"/>
        <v>1</v>
      </c>
      <c r="T21" s="413">
        <f t="shared" si="6"/>
        <v>10</v>
      </c>
    </row>
    <row r="22" spans="2:20" x14ac:dyDescent="0.25">
      <c r="B22" s="402">
        <v>2011</v>
      </c>
      <c r="C22" s="320"/>
      <c r="D22" s="400">
        <v>20</v>
      </c>
      <c r="E22" s="401">
        <v>155.27000000000001</v>
      </c>
      <c r="F22" s="320"/>
      <c r="G22" s="400">
        <v>17</v>
      </c>
      <c r="H22" s="400">
        <v>1467.366</v>
      </c>
      <c r="I22" s="320"/>
      <c r="J22" s="400">
        <v>0</v>
      </c>
      <c r="K22" s="400">
        <v>0</v>
      </c>
      <c r="L22" s="320"/>
      <c r="M22" s="311">
        <f t="shared" si="3"/>
        <v>37</v>
      </c>
      <c r="N22" s="311">
        <f t="shared" si="4"/>
        <v>1622.636</v>
      </c>
      <c r="O22" s="209"/>
      <c r="P22" s="208">
        <v>37</v>
      </c>
      <c r="Q22" s="253">
        <v>1622.636</v>
      </c>
      <c r="R22" s="209"/>
      <c r="S22" s="412">
        <f t="shared" si="5"/>
        <v>0</v>
      </c>
      <c r="T22" s="413">
        <f t="shared" si="6"/>
        <v>0</v>
      </c>
    </row>
    <row r="23" spans="2:20" x14ac:dyDescent="0.25">
      <c r="B23" s="402">
        <v>2012</v>
      </c>
      <c r="C23" s="325"/>
      <c r="D23" s="400">
        <v>14</v>
      </c>
      <c r="E23" s="401">
        <v>90.596999999999994</v>
      </c>
      <c r="F23" s="320"/>
      <c r="G23" s="400">
        <v>2</v>
      </c>
      <c r="H23" s="400">
        <v>615.23</v>
      </c>
      <c r="I23" s="320"/>
      <c r="J23" s="400">
        <v>0</v>
      </c>
      <c r="K23" s="400">
        <v>0</v>
      </c>
      <c r="L23" s="325"/>
      <c r="M23" s="311">
        <f t="shared" si="3"/>
        <v>16</v>
      </c>
      <c r="N23" s="311">
        <f t="shared" si="4"/>
        <v>705.827</v>
      </c>
      <c r="O23" s="209"/>
      <c r="P23" s="208">
        <v>14</v>
      </c>
      <c r="Q23" s="253">
        <v>696.27499999999998</v>
      </c>
      <c r="R23" s="209"/>
      <c r="S23" s="412">
        <f t="shared" si="5"/>
        <v>2</v>
      </c>
      <c r="T23" s="413">
        <f t="shared" si="6"/>
        <v>9.5520000000000209</v>
      </c>
    </row>
    <row r="24" spans="2:20" x14ac:dyDescent="0.25">
      <c r="B24" s="402">
        <v>2013</v>
      </c>
      <c r="C24" s="325"/>
      <c r="D24" s="400">
        <v>10</v>
      </c>
      <c r="E24" s="401">
        <v>58.594999999999999</v>
      </c>
      <c r="F24" s="320"/>
      <c r="G24" s="400">
        <v>4</v>
      </c>
      <c r="H24" s="400">
        <v>1025.03</v>
      </c>
      <c r="I24" s="320"/>
      <c r="J24" s="400">
        <v>0</v>
      </c>
      <c r="K24" s="400">
        <v>0</v>
      </c>
      <c r="L24" s="325"/>
      <c r="M24" s="311">
        <f t="shared" si="3"/>
        <v>14</v>
      </c>
      <c r="N24" s="311">
        <f t="shared" si="4"/>
        <v>1083.625</v>
      </c>
      <c r="O24" s="209"/>
      <c r="P24" s="208">
        <v>13</v>
      </c>
      <c r="Q24" s="253">
        <v>1076.7649999999999</v>
      </c>
      <c r="R24" s="209"/>
      <c r="S24" s="412">
        <f t="shared" si="5"/>
        <v>1</v>
      </c>
      <c r="T24" s="413">
        <f t="shared" si="6"/>
        <v>6.8600000000001273</v>
      </c>
    </row>
    <row r="25" spans="2:20" x14ac:dyDescent="0.25">
      <c r="B25" s="402">
        <v>2014</v>
      </c>
      <c r="C25" s="325"/>
      <c r="D25" s="400">
        <v>15</v>
      </c>
      <c r="E25" s="401">
        <v>126.46</v>
      </c>
      <c r="F25" s="320"/>
      <c r="G25" s="400">
        <v>0</v>
      </c>
      <c r="H25" s="400">
        <v>0</v>
      </c>
      <c r="I25" s="320"/>
      <c r="J25" s="400">
        <v>0</v>
      </c>
      <c r="K25" s="400">
        <v>0</v>
      </c>
      <c r="L25" s="320"/>
      <c r="M25" s="311">
        <f t="shared" si="3"/>
        <v>15</v>
      </c>
      <c r="N25" s="311">
        <f t="shared" si="4"/>
        <v>126.46</v>
      </c>
      <c r="O25" s="209"/>
      <c r="P25" s="208">
        <v>13</v>
      </c>
      <c r="Q25" s="253">
        <v>110.995</v>
      </c>
      <c r="R25" s="209"/>
      <c r="S25" s="412">
        <f t="shared" si="5"/>
        <v>2</v>
      </c>
      <c r="T25" s="413">
        <f t="shared" si="6"/>
        <v>15.464999999999989</v>
      </c>
    </row>
    <row r="26" spans="2:20" x14ac:dyDescent="0.25">
      <c r="B26" s="402">
        <v>2015</v>
      </c>
      <c r="C26" s="320"/>
      <c r="D26" s="400">
        <v>8</v>
      </c>
      <c r="E26" s="401">
        <v>43.51</v>
      </c>
      <c r="F26" s="320"/>
      <c r="G26" s="400">
        <v>0</v>
      </c>
      <c r="H26" s="400">
        <v>0</v>
      </c>
      <c r="I26" s="320"/>
      <c r="J26" s="400">
        <v>0</v>
      </c>
      <c r="K26" s="400">
        <v>0</v>
      </c>
      <c r="L26" s="320"/>
      <c r="M26" s="311">
        <f t="shared" si="3"/>
        <v>8</v>
      </c>
      <c r="N26" s="311">
        <f t="shared" si="4"/>
        <v>43.51</v>
      </c>
      <c r="O26" s="209"/>
      <c r="P26" s="208">
        <v>8</v>
      </c>
      <c r="Q26" s="253">
        <v>43.51</v>
      </c>
      <c r="R26" s="209"/>
      <c r="S26" s="412">
        <f t="shared" si="5"/>
        <v>0</v>
      </c>
      <c r="T26" s="413">
        <f t="shared" si="6"/>
        <v>0</v>
      </c>
    </row>
    <row r="27" spans="2:20" x14ac:dyDescent="0.25">
      <c r="B27" s="402">
        <v>2016</v>
      </c>
      <c r="C27" s="325"/>
      <c r="D27" s="400">
        <v>14</v>
      </c>
      <c r="E27" s="401">
        <v>89.87</v>
      </c>
      <c r="F27" s="320"/>
      <c r="G27" s="400">
        <v>1</v>
      </c>
      <c r="H27" s="400">
        <v>8.9600000000000009</v>
      </c>
      <c r="I27" s="320"/>
      <c r="J27" s="400">
        <v>0</v>
      </c>
      <c r="K27" s="400">
        <v>0</v>
      </c>
      <c r="L27" s="325"/>
      <c r="M27" s="311">
        <f t="shared" si="3"/>
        <v>15</v>
      </c>
      <c r="N27" s="311">
        <f t="shared" si="4"/>
        <v>98.830000000000013</v>
      </c>
      <c r="O27" s="209"/>
      <c r="P27" s="208">
        <v>14</v>
      </c>
      <c r="Q27" s="253">
        <v>94.15</v>
      </c>
      <c r="R27" s="209"/>
      <c r="S27" s="412">
        <f t="shared" si="5"/>
        <v>1</v>
      </c>
      <c r="T27" s="413">
        <f t="shared" si="6"/>
        <v>4.6800000000000068</v>
      </c>
    </row>
    <row r="28" spans="2:20" x14ac:dyDescent="0.25">
      <c r="B28" s="402">
        <v>2017</v>
      </c>
      <c r="C28" s="325"/>
      <c r="D28" s="400">
        <v>3</v>
      </c>
      <c r="E28" s="401">
        <v>25.23</v>
      </c>
      <c r="F28" s="320"/>
      <c r="G28" s="400">
        <v>0</v>
      </c>
      <c r="H28" s="400">
        <v>0</v>
      </c>
      <c r="I28" s="320"/>
      <c r="J28" s="400">
        <v>0</v>
      </c>
      <c r="K28" s="400">
        <v>0</v>
      </c>
      <c r="L28" s="325"/>
      <c r="M28" s="311">
        <f t="shared" si="3"/>
        <v>3</v>
      </c>
      <c r="N28" s="311">
        <f t="shared" si="4"/>
        <v>25.23</v>
      </c>
      <c r="O28" s="209"/>
      <c r="P28" s="208">
        <v>3</v>
      </c>
      <c r="Q28" s="253">
        <v>25.23</v>
      </c>
      <c r="R28" s="209"/>
      <c r="S28" s="412">
        <f t="shared" ref="S28:S30" si="7">SUM(M28-P28)</f>
        <v>0</v>
      </c>
      <c r="T28" s="413">
        <f t="shared" ref="T28:T30" si="8">SUM(N28-Q28)</f>
        <v>0</v>
      </c>
    </row>
    <row r="29" spans="2:20" x14ac:dyDescent="0.25">
      <c r="B29" s="402">
        <v>2018</v>
      </c>
      <c r="C29" s="325"/>
      <c r="D29" s="400">
        <v>3</v>
      </c>
      <c r="E29" s="401">
        <v>35.68</v>
      </c>
      <c r="F29" s="320"/>
      <c r="G29" s="400">
        <v>0</v>
      </c>
      <c r="H29" s="400">
        <v>0</v>
      </c>
      <c r="I29" s="320"/>
      <c r="J29" s="400">
        <v>0</v>
      </c>
      <c r="K29" s="400">
        <v>0</v>
      </c>
      <c r="L29" s="325"/>
      <c r="M29" s="311">
        <f t="shared" si="3"/>
        <v>3</v>
      </c>
      <c r="N29" s="311">
        <f t="shared" si="4"/>
        <v>35.68</v>
      </c>
      <c r="O29" s="209"/>
      <c r="P29" s="208">
        <v>3</v>
      </c>
      <c r="Q29" s="253">
        <v>35.68</v>
      </c>
      <c r="R29" s="209"/>
      <c r="S29" s="412">
        <f t="shared" si="7"/>
        <v>0</v>
      </c>
      <c r="T29" s="413">
        <f t="shared" si="8"/>
        <v>0</v>
      </c>
    </row>
    <row r="30" spans="2:20" x14ac:dyDescent="0.25">
      <c r="B30" s="402">
        <v>2019</v>
      </c>
      <c r="C30" s="325"/>
      <c r="D30" s="400">
        <v>2</v>
      </c>
      <c r="E30" s="401">
        <v>17.52</v>
      </c>
      <c r="F30" s="320"/>
      <c r="G30" s="400">
        <v>0</v>
      </c>
      <c r="H30" s="400">
        <v>0</v>
      </c>
      <c r="I30" s="320"/>
      <c r="J30" s="400">
        <v>0</v>
      </c>
      <c r="K30" s="400">
        <v>0</v>
      </c>
      <c r="L30" s="325"/>
      <c r="M30" s="311">
        <f t="shared" si="3"/>
        <v>2</v>
      </c>
      <c r="N30" s="311">
        <f t="shared" si="4"/>
        <v>17.52</v>
      </c>
      <c r="O30" s="209"/>
      <c r="P30" s="208">
        <v>2</v>
      </c>
      <c r="Q30" s="253">
        <v>17.52</v>
      </c>
      <c r="R30" s="209"/>
      <c r="S30" s="412">
        <f t="shared" si="7"/>
        <v>0</v>
      </c>
      <c r="T30" s="413">
        <f t="shared" si="8"/>
        <v>0</v>
      </c>
    </row>
    <row r="31" spans="2:20" x14ac:dyDescent="0.25">
      <c r="B31" s="402">
        <v>2020</v>
      </c>
      <c r="C31" s="325"/>
      <c r="D31" s="400">
        <v>2</v>
      </c>
      <c r="E31" s="401">
        <v>7.5</v>
      </c>
      <c r="F31" s="320"/>
      <c r="G31" s="400">
        <v>0</v>
      </c>
      <c r="H31" s="400">
        <v>0</v>
      </c>
      <c r="I31" s="320"/>
      <c r="J31" s="400">
        <v>0</v>
      </c>
      <c r="K31" s="400">
        <v>0</v>
      </c>
      <c r="L31" s="325"/>
      <c r="M31" s="311">
        <f t="shared" si="3"/>
        <v>2</v>
      </c>
      <c r="N31" s="311">
        <f t="shared" si="4"/>
        <v>7.5</v>
      </c>
      <c r="O31" s="209"/>
      <c r="P31" s="208">
        <v>2</v>
      </c>
      <c r="Q31" s="253">
        <v>7.5</v>
      </c>
      <c r="R31" s="209"/>
      <c r="S31" s="412">
        <f t="shared" si="5"/>
        <v>0</v>
      </c>
      <c r="T31" s="413">
        <f t="shared" si="6"/>
        <v>0</v>
      </c>
    </row>
    <row r="32" spans="2:20" ht="9.65" customHeight="1" x14ac:dyDescent="0.25">
      <c r="O32" s="209"/>
      <c r="P32" s="51"/>
      <c r="Q32" s="51"/>
      <c r="R32" s="209"/>
      <c r="S32" s="266"/>
      <c r="T32" s="266"/>
    </row>
    <row r="33" spans="1:20" ht="14" x14ac:dyDescent="0.3">
      <c r="D33" s="404" t="s">
        <v>350</v>
      </c>
      <c r="E33" s="405" t="s">
        <v>359</v>
      </c>
      <c r="F33" s="405"/>
      <c r="G33" s="405"/>
      <c r="H33" s="405"/>
      <c r="I33" s="405"/>
      <c r="J33" s="405"/>
      <c r="K33" s="405"/>
      <c r="L33" s="405"/>
      <c r="M33" s="405"/>
      <c r="N33" s="405"/>
      <c r="O33" s="209"/>
      <c r="P33" s="51"/>
      <c r="Q33" s="51"/>
      <c r="R33" s="209"/>
      <c r="S33" s="266"/>
      <c r="T33" s="266"/>
    </row>
    <row r="34" spans="1:20" ht="14" x14ac:dyDescent="0.25">
      <c r="O34" s="209"/>
      <c r="P34" s="51"/>
      <c r="Q34" s="51"/>
      <c r="R34" s="209"/>
      <c r="S34" s="266"/>
      <c r="T34" s="266"/>
    </row>
    <row r="35" spans="1:20" s="200" customFormat="1" ht="28" x14ac:dyDescent="0.25">
      <c r="A35" s="314"/>
      <c r="B35" s="329" t="s">
        <v>354</v>
      </c>
      <c r="C35" s="199"/>
      <c r="D35" s="331">
        <f>SUM(D8:D31)</f>
        <v>215</v>
      </c>
      <c r="E35" s="331">
        <f>SUM(E8:E31)</f>
        <v>1522.6699999999998</v>
      </c>
      <c r="F35" s="199"/>
      <c r="G35" s="331">
        <f t="shared" ref="G35:H35" si="9">SUM(G8:G31)</f>
        <v>52</v>
      </c>
      <c r="H35" s="331">
        <f t="shared" si="9"/>
        <v>8952.628999999999</v>
      </c>
      <c r="I35" s="199"/>
      <c r="J35" s="331">
        <f>SUM(J8:J31)</f>
        <v>0</v>
      </c>
      <c r="K35" s="331">
        <f>SUM(K8:K31)</f>
        <v>0</v>
      </c>
      <c r="L35" s="199"/>
      <c r="M35" s="330">
        <f>SUM(M8:M31)</f>
        <v>267</v>
      </c>
      <c r="N35" s="330">
        <f>SUM(N8:N31)</f>
        <v>10475.298999999999</v>
      </c>
      <c r="O35" s="209"/>
      <c r="P35" s="409">
        <f>SUM(P8:P31)</f>
        <v>255</v>
      </c>
      <c r="Q35" s="409">
        <f>SUM(Q8:Q31)</f>
        <v>10082.326999999999</v>
      </c>
      <c r="R35" s="77"/>
      <c r="S35" s="410">
        <f>SUM(M35-P35)</f>
        <v>12</v>
      </c>
      <c r="T35" s="411">
        <f>SUM(N35-Q35)</f>
        <v>392.97199999999975</v>
      </c>
    </row>
    <row r="36" spans="1:20" ht="9.65" customHeight="1" x14ac:dyDescent="0.35"/>
    <row r="38" spans="1:20" ht="20" x14ac:dyDescent="0.35">
      <c r="C38" s="399"/>
      <c r="D38" s="534" t="s">
        <v>371</v>
      </c>
      <c r="E38" s="534"/>
      <c r="F38" s="534"/>
      <c r="G38" s="534"/>
      <c r="H38" s="534"/>
      <c r="I38" s="535">
        <f>'Annual Capacity'!M1</f>
        <v>45747</v>
      </c>
      <c r="J38" s="535"/>
      <c r="K38" s="535"/>
      <c r="L38" s="302"/>
      <c r="M38" s="281"/>
      <c r="N38" s="281"/>
      <c r="O38" s="251"/>
      <c r="P38" s="251"/>
      <c r="Q38" s="251"/>
      <c r="R38" s="251"/>
      <c r="S38" s="337"/>
      <c r="T38" s="337"/>
    </row>
    <row r="39" spans="1:20" ht="18" x14ac:dyDescent="0.35">
      <c r="B39" s="298"/>
      <c r="C39" s="1"/>
      <c r="D39" s="1"/>
      <c r="E39" s="1"/>
      <c r="F39" s="1"/>
      <c r="G39" s="1"/>
      <c r="H39" s="1"/>
      <c r="I39" s="1"/>
      <c r="J39" s="1"/>
      <c r="K39" s="1"/>
      <c r="L39" s="1"/>
      <c r="M39" s="281"/>
      <c r="N39" s="281"/>
      <c r="O39" s="108"/>
      <c r="P39" s="108"/>
      <c r="Q39" s="108"/>
      <c r="R39" s="108"/>
      <c r="T39" s="264"/>
    </row>
    <row r="40" spans="1:20" ht="13.75" customHeight="1" x14ac:dyDescent="0.3">
      <c r="B40" s="315"/>
      <c r="C40" s="6"/>
      <c r="D40" s="487" t="s">
        <v>72</v>
      </c>
      <c r="E40" s="487"/>
      <c r="F40" s="6"/>
      <c r="G40" s="509" t="s">
        <v>9</v>
      </c>
      <c r="H40" s="510"/>
      <c r="I40" s="6"/>
      <c r="J40" s="487" t="s">
        <v>71</v>
      </c>
      <c r="K40" s="487"/>
      <c r="L40" s="6"/>
      <c r="M40" s="536" t="str">
        <f>M3</f>
        <v>Total of All Projects               as 03/31/2025 (kW)</v>
      </c>
      <c r="N40" s="537"/>
      <c r="O40" s="108"/>
      <c r="P40" s="540"/>
      <c r="Q40" s="540"/>
      <c r="R40" s="108"/>
      <c r="S40" s="523"/>
      <c r="T40" s="523"/>
    </row>
    <row r="41" spans="1:20" ht="25.25" customHeight="1" x14ac:dyDescent="0.3">
      <c r="B41" s="318"/>
      <c r="C41" s="6"/>
      <c r="D41" s="487"/>
      <c r="E41" s="487"/>
      <c r="F41" s="6"/>
      <c r="G41" s="504" t="s">
        <v>66</v>
      </c>
      <c r="H41" s="505"/>
      <c r="I41" s="6"/>
      <c r="J41" s="487"/>
      <c r="K41" s="487"/>
      <c r="L41" s="6"/>
      <c r="M41" s="538"/>
      <c r="N41" s="539"/>
      <c r="O41" s="108"/>
      <c r="P41" s="541"/>
      <c r="Q41" s="541"/>
      <c r="R41" s="108"/>
      <c r="S41" s="524"/>
      <c r="T41" s="524"/>
    </row>
    <row r="42" spans="1:20" ht="42" x14ac:dyDescent="0.25">
      <c r="B42" s="6"/>
      <c r="C42" s="44"/>
      <c r="D42" s="59" t="s">
        <v>8</v>
      </c>
      <c r="E42" s="59" t="s">
        <v>10</v>
      </c>
      <c r="F42" s="44"/>
      <c r="G42" s="59" t="s">
        <v>8</v>
      </c>
      <c r="H42" s="59" t="s">
        <v>10</v>
      </c>
      <c r="I42" s="44"/>
      <c r="J42" s="59" t="s">
        <v>8</v>
      </c>
      <c r="K42" s="59" t="s">
        <v>10</v>
      </c>
      <c r="L42" s="44"/>
      <c r="M42" s="351" t="s">
        <v>7</v>
      </c>
      <c r="N42" s="351" t="s">
        <v>11</v>
      </c>
      <c r="O42" s="209"/>
      <c r="P42" s="50" t="s">
        <v>7</v>
      </c>
      <c r="Q42" s="50" t="s">
        <v>22</v>
      </c>
      <c r="R42" s="209"/>
      <c r="S42" s="265" t="s">
        <v>7</v>
      </c>
      <c r="T42" s="265" t="s">
        <v>22</v>
      </c>
    </row>
    <row r="43" spans="1:20" ht="5" customHeight="1" x14ac:dyDescent="0.25">
      <c r="B43" s="6"/>
      <c r="C43" s="44"/>
      <c r="D43" s="44"/>
      <c r="E43" s="44"/>
      <c r="F43" s="44"/>
      <c r="G43" s="44"/>
      <c r="H43" s="44"/>
      <c r="I43" s="44"/>
      <c r="J43" s="44"/>
      <c r="K43" s="44"/>
      <c r="L43" s="44"/>
      <c r="M43" s="44"/>
      <c r="N43" s="44"/>
      <c r="O43" s="209"/>
      <c r="P43" s="51"/>
      <c r="Q43" s="51"/>
      <c r="R43" s="209"/>
      <c r="S43" s="266"/>
      <c r="T43" s="266"/>
    </row>
    <row r="44" spans="1:20" x14ac:dyDescent="0.25">
      <c r="B44" s="403">
        <v>2020</v>
      </c>
      <c r="C44" s="325"/>
      <c r="D44" s="400">
        <v>1</v>
      </c>
      <c r="E44" s="401">
        <v>9.92</v>
      </c>
      <c r="F44" s="320"/>
      <c r="G44" s="400">
        <v>0</v>
      </c>
      <c r="H44" s="400">
        <v>0</v>
      </c>
      <c r="I44" s="320"/>
      <c r="J44" s="400">
        <v>0</v>
      </c>
      <c r="K44" s="400">
        <v>0</v>
      </c>
      <c r="L44" s="325"/>
      <c r="M44" s="311">
        <f>SUM(D44+G44+J44)</f>
        <v>1</v>
      </c>
      <c r="N44" s="311">
        <f>SUM(E44+H44+K44)</f>
        <v>9.92</v>
      </c>
      <c r="O44" s="209"/>
      <c r="P44" s="208">
        <v>1</v>
      </c>
      <c r="Q44" s="253">
        <v>9.92</v>
      </c>
      <c r="R44" s="209"/>
      <c r="S44" s="412">
        <f t="shared" ref="S44:S45" si="10">SUM(M44-P44)</f>
        <v>0</v>
      </c>
      <c r="T44" s="413">
        <f t="shared" ref="T44:T45" si="11">SUM(N44-Q44)</f>
        <v>0</v>
      </c>
    </row>
    <row r="45" spans="1:20" x14ac:dyDescent="0.25">
      <c r="B45" s="402">
        <v>2021</v>
      </c>
      <c r="C45" s="325"/>
      <c r="D45" s="400">
        <v>1</v>
      </c>
      <c r="E45" s="401">
        <v>16.32</v>
      </c>
      <c r="F45" s="320"/>
      <c r="G45" s="400">
        <v>0</v>
      </c>
      <c r="H45" s="400">
        <v>0</v>
      </c>
      <c r="I45" s="320"/>
      <c r="J45" s="400">
        <v>0</v>
      </c>
      <c r="K45" s="400">
        <v>0</v>
      </c>
      <c r="L45" s="325"/>
      <c r="M45" s="311">
        <f>SUM(D45+G45+J45)</f>
        <v>1</v>
      </c>
      <c r="N45" s="311">
        <f>SUM(E45+H45+K45)</f>
        <v>16.32</v>
      </c>
      <c r="O45" s="209"/>
      <c r="P45" s="208">
        <v>1</v>
      </c>
      <c r="Q45" s="253">
        <v>16.32</v>
      </c>
      <c r="R45" s="209"/>
      <c r="S45" s="412">
        <f t="shared" si="10"/>
        <v>0</v>
      </c>
      <c r="T45" s="413">
        <f t="shared" si="11"/>
        <v>0</v>
      </c>
    </row>
    <row r="46" spans="1:20" ht="9.65" customHeight="1" x14ac:dyDescent="0.25">
      <c r="O46" s="209"/>
      <c r="P46" s="51"/>
      <c r="Q46" s="51"/>
      <c r="R46" s="209"/>
      <c r="S46" s="266"/>
      <c r="T46" s="266"/>
    </row>
    <row r="47" spans="1:20" ht="14" x14ac:dyDescent="0.3">
      <c r="D47" s="404" t="s">
        <v>360</v>
      </c>
      <c r="E47" s="405" t="s">
        <v>361</v>
      </c>
      <c r="F47" s="405"/>
      <c r="G47" s="405"/>
      <c r="H47" s="405"/>
      <c r="I47" s="405"/>
      <c r="J47" s="405"/>
      <c r="K47" s="405"/>
      <c r="L47" s="405"/>
      <c r="M47" s="405"/>
      <c r="N47" s="405"/>
      <c r="O47" s="209"/>
      <c r="P47" s="51"/>
      <c r="Q47" s="51"/>
      <c r="R47" s="209"/>
      <c r="S47" s="266"/>
      <c r="T47" s="266"/>
    </row>
    <row r="48" spans="1:20" ht="14" x14ac:dyDescent="0.25">
      <c r="O48" s="209"/>
      <c r="P48" s="51"/>
      <c r="Q48" s="51"/>
      <c r="R48" s="209"/>
      <c r="S48" s="266"/>
      <c r="T48" s="266"/>
    </row>
    <row r="49" spans="1:23" s="200" customFormat="1" ht="28" x14ac:dyDescent="0.25">
      <c r="A49" s="314"/>
      <c r="B49" s="329" t="s">
        <v>353</v>
      </c>
      <c r="C49" s="199"/>
      <c r="D49" s="331">
        <f>SUM(D44:D45)</f>
        <v>2</v>
      </c>
      <c r="E49" s="331">
        <f>SUM(E44:E45)</f>
        <v>26.240000000000002</v>
      </c>
      <c r="F49" s="199"/>
      <c r="G49" s="331">
        <f t="shared" ref="G49:H49" si="12">SUM(G44:G45)</f>
        <v>0</v>
      </c>
      <c r="H49" s="331">
        <f t="shared" si="12"/>
        <v>0</v>
      </c>
      <c r="I49" s="199"/>
      <c r="J49" s="331">
        <f>SUM(J44:J45)</f>
        <v>0</v>
      </c>
      <c r="K49" s="331">
        <f>SUM(K44:K45)</f>
        <v>0</v>
      </c>
      <c r="L49" s="199"/>
      <c r="M49" s="330">
        <f>SUM(M44:M45)</f>
        <v>2</v>
      </c>
      <c r="N49" s="330">
        <f>SUM(N44:N45)</f>
        <v>26.240000000000002</v>
      </c>
      <c r="O49" s="209"/>
      <c r="P49" s="409">
        <f>SUM(P44:P45)</f>
        <v>2</v>
      </c>
      <c r="Q49" s="409">
        <f>SUM(Q44:Q45)</f>
        <v>26.240000000000002</v>
      </c>
      <c r="R49" s="77"/>
      <c r="S49" s="410">
        <f>SUM(M49-P49)</f>
        <v>0</v>
      </c>
      <c r="T49" s="411">
        <f>SUM(N49-Q49)</f>
        <v>0</v>
      </c>
    </row>
    <row r="51" spans="1:23" s="48" customFormat="1" ht="42.5" thickBot="1" x14ac:dyDescent="0.3">
      <c r="A51" s="316"/>
      <c r="B51" s="437" t="s">
        <v>355</v>
      </c>
      <c r="C51" s="198"/>
      <c r="D51" s="438">
        <f>SUM(D35+D49)</f>
        <v>217</v>
      </c>
      <c r="E51" s="439">
        <f>SUM(E35+E49)</f>
        <v>1548.9099999999999</v>
      </c>
      <c r="F51" s="199"/>
      <c r="G51" s="439">
        <f t="shared" ref="G51:H51" si="13">SUM(G35+G49)</f>
        <v>52</v>
      </c>
      <c r="H51" s="439">
        <f t="shared" si="13"/>
        <v>8952.628999999999</v>
      </c>
      <c r="I51" s="199"/>
      <c r="J51" s="439">
        <f t="shared" ref="J51:K51" si="14">SUM(J35+J49)</f>
        <v>0</v>
      </c>
      <c r="K51" s="439">
        <f t="shared" si="14"/>
        <v>0</v>
      </c>
      <c r="L51" s="199"/>
      <c r="M51" s="439">
        <f t="shared" ref="M51:N51" si="15">SUM(M35+M49)</f>
        <v>269</v>
      </c>
      <c r="N51" s="439">
        <f t="shared" si="15"/>
        <v>10501.538999999999</v>
      </c>
      <c r="O51" s="199"/>
      <c r="P51" s="441">
        <f>SUM(P35+P49)</f>
        <v>257</v>
      </c>
      <c r="Q51" s="441">
        <f>SUM(Q35+Q49)</f>
        <v>10108.566999999999</v>
      </c>
      <c r="R51" s="8"/>
      <c r="S51" s="440">
        <f>SUM(S35+S49)</f>
        <v>12</v>
      </c>
      <c r="T51" s="440">
        <f>SUM(T35+T49)</f>
        <v>392.97199999999975</v>
      </c>
      <c r="U51" s="200"/>
      <c r="V51" s="436"/>
      <c r="W51" s="436"/>
    </row>
    <row r="52" spans="1:23" ht="15" thickTop="1" x14ac:dyDescent="0.35"/>
  </sheetData>
  <mergeCells count="18">
    <mergeCell ref="G3:H3"/>
    <mergeCell ref="J3:K4"/>
    <mergeCell ref="B1:N1"/>
    <mergeCell ref="P1:Q1"/>
    <mergeCell ref="M40:N41"/>
    <mergeCell ref="P40:Q41"/>
    <mergeCell ref="S40:T41"/>
    <mergeCell ref="G41:H41"/>
    <mergeCell ref="D38:H38"/>
    <mergeCell ref="I38:K38"/>
    <mergeCell ref="D40:E41"/>
    <mergeCell ref="G40:H40"/>
    <mergeCell ref="J40:K41"/>
    <mergeCell ref="P3:Q4"/>
    <mergeCell ref="S3:T4"/>
    <mergeCell ref="M3:N4"/>
    <mergeCell ref="G4:H4"/>
    <mergeCell ref="D3:E4"/>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6"/>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22" t="s">
        <v>341</v>
      </c>
      <c r="B1" s="522"/>
      <c r="C1" s="192">
        <f>'Annual Capacity'!M1</f>
        <v>45747</v>
      </c>
      <c r="D1" s="299"/>
      <c r="E1" s="119"/>
      <c r="F1" s="119"/>
      <c r="G1" s="119"/>
      <c r="H1" s="119"/>
      <c r="I1" s="119"/>
      <c r="J1" s="135"/>
    </row>
    <row r="2" spans="1:15" ht="20" x14ac:dyDescent="0.3">
      <c r="A2" s="556" t="s">
        <v>363</v>
      </c>
      <c r="B2" s="556"/>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Capacity'!D80+'Annual Capacity'!M80)</f>
        <v>215850</v>
      </c>
      <c r="C5" s="69">
        <f>SUM('Annual Capacity'!E80+'Annual Capacity'!N80)</f>
        <v>4111461.6339999996</v>
      </c>
      <c r="D5" s="29">
        <f>C5/$C$9</f>
        <v>0.80499012992518815</v>
      </c>
    </row>
    <row r="6" spans="1:15" x14ac:dyDescent="0.3">
      <c r="A6" s="10" t="s">
        <v>399</v>
      </c>
      <c r="B6" s="72">
        <f>'Annual Capacity'!P80</f>
        <v>0</v>
      </c>
      <c r="C6" s="69">
        <f>'Annual Capacity'!Q80</f>
        <v>0</v>
      </c>
      <c r="D6" s="29">
        <f>C6/$C$9</f>
        <v>0</v>
      </c>
    </row>
    <row r="7" spans="1:15" x14ac:dyDescent="0.3">
      <c r="A7" s="10" t="s">
        <v>25</v>
      </c>
      <c r="B7" s="72">
        <f>'Annual Capacity'!S80</f>
        <v>192</v>
      </c>
      <c r="C7" s="69">
        <f>'Annual Capacity'!T80</f>
        <v>817273.35499999998</v>
      </c>
      <c r="D7" s="29">
        <f>C7/$C$9</f>
        <v>0.16001535288212893</v>
      </c>
    </row>
    <row r="8" spans="1:15" x14ac:dyDescent="0.3">
      <c r="A8" s="10" t="s">
        <v>299</v>
      </c>
      <c r="B8" s="72">
        <f>'Annual Capacity'!V80</f>
        <v>116</v>
      </c>
      <c r="C8" s="69">
        <f>'Annual Capacity'!W80</f>
        <v>178733.38999999998</v>
      </c>
      <c r="D8" s="29">
        <f>C8/$C$9</f>
        <v>3.4994517192682949E-2</v>
      </c>
    </row>
    <row r="9" spans="1:15" x14ac:dyDescent="0.3">
      <c r="A9" s="2" t="s">
        <v>0</v>
      </c>
      <c r="B9" s="73">
        <f>SUM(B5:B8)</f>
        <v>216158</v>
      </c>
      <c r="C9" s="70">
        <f>SUM(C5:C8)</f>
        <v>5107468.3789999997</v>
      </c>
      <c r="D9" s="71">
        <f>SUM(D5:D8)</f>
        <v>1</v>
      </c>
    </row>
    <row r="10" spans="1:15" ht="18" x14ac:dyDescent="0.3">
      <c r="E10" s="120"/>
      <c r="F10" s="120"/>
      <c r="G10" s="120"/>
      <c r="H10" s="120"/>
      <c r="I10" s="120"/>
      <c r="J10" s="120"/>
      <c r="K10" s="120"/>
    </row>
    <row r="11" spans="1:15" ht="20" x14ac:dyDescent="0.3">
      <c r="A11" s="522" t="s">
        <v>294</v>
      </c>
      <c r="B11" s="522"/>
      <c r="C11" s="522"/>
      <c r="D11" s="522"/>
    </row>
    <row r="12" spans="1:15" ht="6" customHeight="1" x14ac:dyDescent="0.35">
      <c r="A12" s="9"/>
    </row>
    <row r="13" spans="1:15" ht="15.5" x14ac:dyDescent="0.35">
      <c r="A13" s="9"/>
      <c r="B13" s="558" t="s">
        <v>313</v>
      </c>
      <c r="C13" s="558"/>
      <c r="D13" s="558"/>
      <c r="F13" s="547" t="s">
        <v>314</v>
      </c>
      <c r="G13" s="548"/>
      <c r="H13" s="549"/>
      <c r="I13" s="359"/>
      <c r="J13" s="547" t="s">
        <v>330</v>
      </c>
      <c r="K13" s="548"/>
      <c r="L13" s="549"/>
      <c r="M13" s="542" t="s">
        <v>340</v>
      </c>
      <c r="N13" s="543"/>
      <c r="O13" s="544"/>
    </row>
    <row r="14" spans="1:15" ht="42" x14ac:dyDescent="0.3">
      <c r="A14" s="42" t="s">
        <v>63</v>
      </c>
      <c r="B14" s="40" t="s">
        <v>27</v>
      </c>
      <c r="C14" s="39" t="s">
        <v>59</v>
      </c>
      <c r="D14" s="39" t="s">
        <v>21</v>
      </c>
      <c r="F14" s="40" t="s">
        <v>27</v>
      </c>
      <c r="G14" s="39" t="s">
        <v>59</v>
      </c>
      <c r="H14" s="39" t="s">
        <v>21</v>
      </c>
      <c r="I14" s="360"/>
      <c r="J14" s="40" t="s">
        <v>27</v>
      </c>
      <c r="K14" s="39" t="s">
        <v>59</v>
      </c>
      <c r="L14" s="39" t="s">
        <v>21</v>
      </c>
      <c r="M14" s="40" t="s">
        <v>27</v>
      </c>
      <c r="N14" s="39" t="s">
        <v>59</v>
      </c>
      <c r="O14" s="39" t="s">
        <v>21</v>
      </c>
    </row>
    <row r="15" spans="1:15" x14ac:dyDescent="0.3">
      <c r="A15" s="10" t="s">
        <v>3</v>
      </c>
      <c r="B15" s="128">
        <v>4968</v>
      </c>
      <c r="C15" s="129">
        <v>1203969.08</v>
      </c>
      <c r="D15" s="29">
        <f t="shared" ref="D15:D26" si="0">C15/$C$27</f>
        <v>0.4594137333977083</v>
      </c>
      <c r="F15" s="128">
        <v>1208</v>
      </c>
      <c r="G15" s="129">
        <v>362906.9</v>
      </c>
      <c r="H15" s="29">
        <f t="shared" ref="H15:H26" si="1">G15/$G$27</f>
        <v>0.48758450593117342</v>
      </c>
      <c r="I15" s="361"/>
      <c r="J15" s="128">
        <v>775</v>
      </c>
      <c r="K15" s="129">
        <v>166355.13</v>
      </c>
      <c r="L15" s="29">
        <f>K15/$K$27</f>
        <v>0.22284615285898579</v>
      </c>
      <c r="M15" s="158">
        <f>SUM(B15+F15+J15)</f>
        <v>6951</v>
      </c>
      <c r="N15" s="158">
        <f>SUM(C15+G15+K15)</f>
        <v>1733231.1099999999</v>
      </c>
      <c r="O15" s="159">
        <f t="shared" ref="O15:O26" si="2">N15/$N$27</f>
        <v>0.42156081323170624</v>
      </c>
    </row>
    <row r="16" spans="1:15" x14ac:dyDescent="0.3">
      <c r="A16" s="10" t="s">
        <v>1</v>
      </c>
      <c r="B16" s="130">
        <v>187</v>
      </c>
      <c r="C16" s="129">
        <v>9919.0310000000009</v>
      </c>
      <c r="D16" s="29">
        <f t="shared" si="0"/>
        <v>3.7849303101684341E-3</v>
      </c>
      <c r="F16" s="128">
        <v>13</v>
      </c>
      <c r="G16" s="129">
        <v>988.69</v>
      </c>
      <c r="H16" s="29">
        <f t="shared" si="1"/>
        <v>1.3283570115891756E-3</v>
      </c>
      <c r="I16" s="361"/>
      <c r="J16" s="128">
        <v>15</v>
      </c>
      <c r="K16" s="129">
        <v>443.57</v>
      </c>
      <c r="L16" s="29">
        <f>K16/$K$27</f>
        <v>5.9419789473075051E-4</v>
      </c>
      <c r="M16" s="158">
        <f t="shared" ref="M16:M26" si="3">SUM(B16+F16+J16)</f>
        <v>215</v>
      </c>
      <c r="N16" s="158">
        <f>SUM(C16+G16+K16)</f>
        <v>11351.291000000001</v>
      </c>
      <c r="O16" s="159">
        <f t="shared" si="2"/>
        <v>2.7608894379871529E-3</v>
      </c>
    </row>
    <row r="17" spans="1:15" x14ac:dyDescent="0.3">
      <c r="A17" s="10" t="s">
        <v>61</v>
      </c>
      <c r="B17" s="130">
        <v>100</v>
      </c>
      <c r="C17" s="129">
        <v>29250.197</v>
      </c>
      <c r="D17" s="29">
        <f t="shared" si="0"/>
        <v>1.1161368202569161E-2</v>
      </c>
      <c r="F17" s="128">
        <v>48</v>
      </c>
      <c r="G17" s="129">
        <v>47196.89</v>
      </c>
      <c r="H17" s="29">
        <f t="shared" si="1"/>
        <v>6.3411503865420951E-2</v>
      </c>
      <c r="I17" s="361"/>
      <c r="J17" s="128">
        <v>4</v>
      </c>
      <c r="K17" s="129">
        <v>361.05</v>
      </c>
      <c r="L17" s="29">
        <f t="shared" ref="L17:L26" si="4">K17/$K$27</f>
        <v>4.8365567980823205E-4</v>
      </c>
      <c r="M17" s="158">
        <f t="shared" si="3"/>
        <v>152</v>
      </c>
      <c r="N17" s="158">
        <f>SUM(C17+G17+K17)</f>
        <v>76808.137000000002</v>
      </c>
      <c r="O17" s="159">
        <f t="shared" si="2"/>
        <v>1.8681467526008296E-2</v>
      </c>
    </row>
    <row r="18" spans="1:15" x14ac:dyDescent="0.3">
      <c r="A18" s="10" t="s">
        <v>28</v>
      </c>
      <c r="B18" s="130">
        <v>274</v>
      </c>
      <c r="C18" s="129">
        <v>56241.112999999998</v>
      </c>
      <c r="D18" s="29">
        <f t="shared" si="0"/>
        <v>2.1460633934031251E-2</v>
      </c>
      <c r="F18" s="128">
        <v>16</v>
      </c>
      <c r="G18" s="129">
        <v>6867.46</v>
      </c>
      <c r="H18" s="29">
        <f t="shared" si="1"/>
        <v>9.2267936793213236E-3</v>
      </c>
      <c r="I18" s="361"/>
      <c r="J18" s="128">
        <v>27</v>
      </c>
      <c r="K18" s="129">
        <v>4861.9799999999996</v>
      </c>
      <c r="L18" s="29">
        <f t="shared" si="4"/>
        <v>6.513015488475357E-3</v>
      </c>
      <c r="M18" s="158">
        <f t="shared" si="3"/>
        <v>317</v>
      </c>
      <c r="N18" s="158">
        <f t="shared" ref="N18:N26" si="5">SUM(C18+G18+K18)</f>
        <v>67970.553</v>
      </c>
      <c r="O18" s="159">
        <f t="shared" si="2"/>
        <v>1.6531968202722135E-2</v>
      </c>
    </row>
    <row r="19" spans="1:15" x14ac:dyDescent="0.3">
      <c r="A19" s="10" t="s">
        <v>2</v>
      </c>
      <c r="B19" s="130">
        <v>703</v>
      </c>
      <c r="C19" s="129">
        <v>54027.419000000002</v>
      </c>
      <c r="D19" s="29">
        <f t="shared" si="0"/>
        <v>2.0615926671997492E-2</v>
      </c>
      <c r="F19" s="128">
        <v>99</v>
      </c>
      <c r="G19" s="129">
        <v>8786.74</v>
      </c>
      <c r="H19" s="29">
        <f t="shared" si="1"/>
        <v>1.1805447296939458E-2</v>
      </c>
      <c r="I19" s="361"/>
      <c r="J19" s="128">
        <v>67</v>
      </c>
      <c r="K19" s="129">
        <v>5296.98</v>
      </c>
      <c r="L19" s="29">
        <f t="shared" si="4"/>
        <v>7.0957331749912991E-3</v>
      </c>
      <c r="M19" s="158">
        <f t="shared" si="3"/>
        <v>869</v>
      </c>
      <c r="N19" s="158">
        <f t="shared" si="5"/>
        <v>68111.138999999996</v>
      </c>
      <c r="O19" s="159">
        <f t="shared" si="2"/>
        <v>1.6566161881884166E-2</v>
      </c>
    </row>
    <row r="20" spans="1:15" x14ac:dyDescent="0.3">
      <c r="A20" s="10" t="s">
        <v>290</v>
      </c>
      <c r="B20" s="130">
        <v>13</v>
      </c>
      <c r="C20" s="129">
        <v>1229.587</v>
      </c>
      <c r="D20" s="29">
        <f t="shared" si="0"/>
        <v>4.6918908765272271E-4</v>
      </c>
      <c r="F20" s="128">
        <v>7</v>
      </c>
      <c r="G20" s="129">
        <v>14748.65</v>
      </c>
      <c r="H20" s="29">
        <f t="shared" si="1"/>
        <v>1.9815586927120425E-2</v>
      </c>
      <c r="I20" s="361"/>
      <c r="J20" s="128">
        <v>0</v>
      </c>
      <c r="K20" s="129">
        <v>0</v>
      </c>
      <c r="L20" s="29">
        <f t="shared" si="4"/>
        <v>0</v>
      </c>
      <c r="M20" s="158">
        <f t="shared" si="3"/>
        <v>20</v>
      </c>
      <c r="N20" s="158">
        <f t="shared" si="5"/>
        <v>15978.236999999999</v>
      </c>
      <c r="O20" s="159">
        <f t="shared" si="2"/>
        <v>3.8862668370457177E-3</v>
      </c>
    </row>
    <row r="21" spans="1:15" x14ac:dyDescent="0.3">
      <c r="A21" s="10" t="s">
        <v>291</v>
      </c>
      <c r="B21" s="130">
        <v>52</v>
      </c>
      <c r="C21" s="129">
        <v>28850.492999999999</v>
      </c>
      <c r="D21" s="29">
        <f t="shared" si="0"/>
        <v>1.1008848083951167E-2</v>
      </c>
      <c r="F21" s="128">
        <v>19</v>
      </c>
      <c r="G21" s="129">
        <v>20006</v>
      </c>
      <c r="H21" s="29">
        <f t="shared" si="1"/>
        <v>2.6879113143506102E-2</v>
      </c>
      <c r="I21" s="361"/>
      <c r="J21" s="128">
        <v>3</v>
      </c>
      <c r="K21" s="129">
        <v>301.05</v>
      </c>
      <c r="L21" s="29">
        <f t="shared" si="4"/>
        <v>4.032808264956883E-4</v>
      </c>
      <c r="M21" s="158">
        <f t="shared" si="3"/>
        <v>74</v>
      </c>
      <c r="N21" s="158">
        <f t="shared" si="5"/>
        <v>49157.543000000005</v>
      </c>
      <c r="O21" s="159">
        <f t="shared" si="2"/>
        <v>1.1956220774015864E-2</v>
      </c>
    </row>
    <row r="22" spans="1:15" x14ac:dyDescent="0.3">
      <c r="A22" s="10" t="s">
        <v>4</v>
      </c>
      <c r="B22" s="130">
        <v>122176</v>
      </c>
      <c r="C22" s="129">
        <v>1023466.125</v>
      </c>
      <c r="D22" s="29">
        <f t="shared" si="0"/>
        <v>0.39053693429762798</v>
      </c>
      <c r="F22" s="128">
        <v>23280</v>
      </c>
      <c r="G22" s="129">
        <v>209311.33</v>
      </c>
      <c r="H22" s="29">
        <f t="shared" si="1"/>
        <v>0.28122077983043797</v>
      </c>
      <c r="I22" s="361"/>
      <c r="J22" s="128">
        <v>60692</v>
      </c>
      <c r="K22" s="129">
        <v>535643.75</v>
      </c>
      <c r="L22" s="29">
        <f t="shared" si="4"/>
        <v>0.71753813056718097</v>
      </c>
      <c r="M22" s="158">
        <f t="shared" si="3"/>
        <v>206148</v>
      </c>
      <c r="N22" s="158">
        <f t="shared" si="5"/>
        <v>1768421.2050000001</v>
      </c>
      <c r="O22" s="159">
        <f t="shared" si="2"/>
        <v>0.4301198363073428</v>
      </c>
    </row>
    <row r="23" spans="1:15" x14ac:dyDescent="0.3">
      <c r="A23" s="10" t="s">
        <v>296</v>
      </c>
      <c r="B23" s="130">
        <v>1</v>
      </c>
      <c r="C23" s="129">
        <v>209.3</v>
      </c>
      <c r="D23" s="29">
        <f t="shared" si="0"/>
        <v>7.9865252353607244E-5</v>
      </c>
      <c r="F23" s="128">
        <v>1</v>
      </c>
      <c r="G23" s="129">
        <v>139.84</v>
      </c>
      <c r="H23" s="29">
        <f t="shared" si="1"/>
        <v>1.8788239438108034E-4</v>
      </c>
      <c r="I23" s="361"/>
      <c r="J23" s="128">
        <v>3</v>
      </c>
      <c r="K23" s="129">
        <v>772.65</v>
      </c>
      <c r="L23" s="29">
        <f t="shared" si="4"/>
        <v>1.0350271735322821E-3</v>
      </c>
      <c r="M23" s="158">
        <f t="shared" si="3"/>
        <v>5</v>
      </c>
      <c r="N23" s="158">
        <f t="shared" si="5"/>
        <v>1121.79</v>
      </c>
      <c r="O23" s="159">
        <f t="shared" si="2"/>
        <v>2.7284457447523876E-4</v>
      </c>
    </row>
    <row r="24" spans="1:15" x14ac:dyDescent="0.3">
      <c r="A24" s="10" t="s">
        <v>6</v>
      </c>
      <c r="B24" s="130">
        <v>116</v>
      </c>
      <c r="C24" s="129">
        <v>37475.487000000001</v>
      </c>
      <c r="D24" s="29">
        <f t="shared" si="0"/>
        <v>1.4299996303532382E-2</v>
      </c>
      <c r="F24" s="128">
        <v>23</v>
      </c>
      <c r="G24" s="129">
        <v>8322.16</v>
      </c>
      <c r="H24" s="29">
        <f t="shared" si="1"/>
        <v>1.1181259634027827E-2</v>
      </c>
      <c r="I24" s="361"/>
      <c r="J24" s="128">
        <v>17</v>
      </c>
      <c r="K24" s="129">
        <v>8548.6</v>
      </c>
      <c r="L24" s="29">
        <f t="shared" si="4"/>
        <v>1.1451541183793526E-2</v>
      </c>
      <c r="M24" s="158">
        <f t="shared" si="3"/>
        <v>156</v>
      </c>
      <c r="N24" s="158">
        <f t="shared" si="5"/>
        <v>54346.246999999996</v>
      </c>
      <c r="O24" s="159">
        <f t="shared" si="2"/>
        <v>1.3218230361334316E-2</v>
      </c>
    </row>
    <row r="25" spans="1:15" x14ac:dyDescent="0.3">
      <c r="A25" s="10" t="s">
        <v>5</v>
      </c>
      <c r="B25" s="130">
        <v>629</v>
      </c>
      <c r="C25" s="129">
        <v>174502.91099999999</v>
      </c>
      <c r="D25" s="29">
        <f t="shared" si="0"/>
        <v>6.6587286304128357E-2</v>
      </c>
      <c r="F25" s="128">
        <v>193</v>
      </c>
      <c r="G25" s="129">
        <v>65020.73</v>
      </c>
      <c r="H25" s="29">
        <f t="shared" si="1"/>
        <v>8.7358770286082257E-2</v>
      </c>
      <c r="I25" s="361"/>
      <c r="J25" s="128">
        <v>62</v>
      </c>
      <c r="K25" s="129">
        <v>23917.38</v>
      </c>
      <c r="L25" s="29">
        <f t="shared" si="4"/>
        <v>3.2039265152006127E-2</v>
      </c>
      <c r="M25" s="158">
        <f t="shared" si="3"/>
        <v>884</v>
      </c>
      <c r="N25" s="158">
        <f t="shared" si="5"/>
        <v>263441.02100000001</v>
      </c>
      <c r="O25" s="159">
        <f t="shared" si="2"/>
        <v>6.4074785186235786E-2</v>
      </c>
    </row>
    <row r="26" spans="1:15" x14ac:dyDescent="0.3">
      <c r="A26" s="10" t="s">
        <v>62</v>
      </c>
      <c r="B26" s="130">
        <v>59</v>
      </c>
      <c r="C26" s="129">
        <v>1523.3610000000001</v>
      </c>
      <c r="D26" s="29">
        <f t="shared" si="0"/>
        <v>5.8128815427923306E-4</v>
      </c>
      <c r="F26" s="128">
        <v>0</v>
      </c>
      <c r="G26" s="129">
        <v>0</v>
      </c>
      <c r="H26" s="29">
        <f t="shared" si="1"/>
        <v>0</v>
      </c>
      <c r="I26" s="361"/>
      <c r="J26" s="128">
        <v>0</v>
      </c>
      <c r="K26" s="129">
        <v>0</v>
      </c>
      <c r="L26" s="29">
        <f t="shared" si="4"/>
        <v>0</v>
      </c>
      <c r="M26" s="158">
        <f t="shared" si="3"/>
        <v>59</v>
      </c>
      <c r="N26" s="158">
        <f t="shared" si="5"/>
        <v>1523.3610000000001</v>
      </c>
      <c r="O26" s="159">
        <f t="shared" si="2"/>
        <v>3.7051567924225947E-4</v>
      </c>
    </row>
    <row r="27" spans="1:15" ht="14" customHeight="1" x14ac:dyDescent="0.3">
      <c r="A27" s="141" t="s">
        <v>0</v>
      </c>
      <c r="B27" s="142">
        <f>SUM(B15:B26)</f>
        <v>129278</v>
      </c>
      <c r="C27" s="142">
        <f>SUM(C15:C26)</f>
        <v>2620664.1039999998</v>
      </c>
      <c r="D27" s="143">
        <f>SUM(D15:D26)</f>
        <v>1</v>
      </c>
      <c r="F27" s="142">
        <f>SUM(F15:F26)</f>
        <v>24907</v>
      </c>
      <c r="G27" s="142">
        <f>SUM(G15:G26)</f>
        <v>744295.39</v>
      </c>
      <c r="H27" s="143">
        <f>SUM(H15:H26)</f>
        <v>0.99999999999999989</v>
      </c>
      <c r="I27" s="362"/>
      <c r="J27" s="142">
        <f t="shared" ref="J27:O27" si="6">SUM(J15:J26)</f>
        <v>61665</v>
      </c>
      <c r="K27" s="142">
        <f t="shared" si="6"/>
        <v>746502.14</v>
      </c>
      <c r="L27" s="143">
        <f t="shared" si="6"/>
        <v>1</v>
      </c>
      <c r="M27" s="186">
        <f t="shared" si="6"/>
        <v>215850</v>
      </c>
      <c r="N27" s="186">
        <f t="shared" si="6"/>
        <v>4111461.6340000001</v>
      </c>
      <c r="O27" s="187">
        <f t="shared" si="6"/>
        <v>0.99999999999999989</v>
      </c>
    </row>
    <row r="28" spans="1:15" ht="18" x14ac:dyDescent="0.3">
      <c r="E28" s="120"/>
      <c r="F28" s="120"/>
      <c r="G28" s="120"/>
      <c r="H28" s="120"/>
      <c r="I28" s="120"/>
      <c r="J28" s="120"/>
      <c r="K28" s="120"/>
    </row>
    <row r="29" spans="1:15" s="1" customFormat="1" ht="20" x14ac:dyDescent="0.3">
      <c r="A29" s="557" t="s">
        <v>372</v>
      </c>
      <c r="B29" s="557"/>
      <c r="C29" s="557"/>
      <c r="D29" s="557"/>
      <c r="F29" s="139"/>
      <c r="G29" s="139"/>
      <c r="H29" s="140"/>
      <c r="J29" s="139"/>
      <c r="K29" s="139"/>
      <c r="L29" s="140"/>
    </row>
    <row r="30" spans="1:15" s="1" customFormat="1" ht="5.4" customHeight="1" x14ac:dyDescent="0.3">
      <c r="A30" s="197"/>
      <c r="B30" s="197"/>
      <c r="C30" s="197"/>
      <c r="D30" s="197"/>
      <c r="F30" s="139"/>
      <c r="G30" s="139"/>
      <c r="H30" s="140"/>
      <c r="J30" s="139"/>
    </row>
    <row r="31" spans="1:15" ht="17.5" x14ac:dyDescent="0.3">
      <c r="A31" s="363"/>
      <c r="B31" s="553" t="s">
        <v>314</v>
      </c>
      <c r="C31" s="554"/>
      <c r="D31" s="555"/>
      <c r="F31" s="553" t="s">
        <v>375</v>
      </c>
      <c r="G31" s="554"/>
      <c r="H31" s="555"/>
      <c r="J31" s="550" t="s">
        <v>376</v>
      </c>
      <c r="K31" s="551"/>
      <c r="L31" s="552"/>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60" t="s">
        <v>3</v>
      </c>
      <c r="B33" s="461">
        <v>90</v>
      </c>
      <c r="C33" s="459">
        <v>138398.56</v>
      </c>
      <c r="D33" s="162">
        <f>C33/$C$34</f>
        <v>1</v>
      </c>
      <c r="F33" s="461">
        <v>26</v>
      </c>
      <c r="G33" s="459">
        <v>40334.83</v>
      </c>
      <c r="H33" s="162">
        <v>0</v>
      </c>
      <c r="J33" s="461">
        <f t="shared" ref="J33:K33" si="7">SUM(B33+F33)</f>
        <v>116</v>
      </c>
      <c r="K33" s="459">
        <f t="shared" si="7"/>
        <v>178733.39</v>
      </c>
      <c r="L33" s="162">
        <f>K33/$K$34</f>
        <v>1</v>
      </c>
    </row>
    <row r="34" spans="1:12" ht="14" customHeight="1" x14ac:dyDescent="0.3">
      <c r="A34" s="141" t="s">
        <v>0</v>
      </c>
      <c r="B34" s="142">
        <f>SUM(B33:B33)</f>
        <v>90</v>
      </c>
      <c r="C34" s="142">
        <f>SUM(C33:C33)</f>
        <v>138398.56</v>
      </c>
      <c r="D34" s="143">
        <f>SUM(D33:D33)</f>
        <v>1</v>
      </c>
      <c r="F34" s="142">
        <f>SUM(F33:F33)</f>
        <v>26</v>
      </c>
      <c r="G34" s="142">
        <f>SUM(G33:G33)</f>
        <v>40334.83</v>
      </c>
      <c r="H34" s="143">
        <f>SUM(H33:H33)</f>
        <v>0</v>
      </c>
      <c r="J34" s="142">
        <f>SUM(J33:J33)</f>
        <v>116</v>
      </c>
      <c r="K34" s="142">
        <f>SUM(K33:K33)</f>
        <v>178733.39</v>
      </c>
      <c r="L34" s="143">
        <f>SUM(L33:L33)</f>
        <v>1</v>
      </c>
    </row>
    <row r="35" spans="1:12" ht="18" x14ac:dyDescent="0.3">
      <c r="F35" s="119"/>
      <c r="G35" s="119"/>
      <c r="H35" s="119"/>
      <c r="J35" s="120"/>
      <c r="K35" s="120"/>
    </row>
    <row r="36" spans="1:12" ht="20" x14ac:dyDescent="0.3">
      <c r="A36" s="557" t="s">
        <v>295</v>
      </c>
      <c r="B36" s="557"/>
      <c r="C36" s="557"/>
      <c r="D36" s="557"/>
      <c r="F36" s="546" t="str">
        <f>'Annual Capacity'!AB2</f>
        <v>Previously Reported through 02/28/2025</v>
      </c>
      <c r="G36" s="546"/>
      <c r="H36" s="546" t="str">
        <f>'Annual Capacity'!AE2</f>
        <v>Difference between  02/28/2025 and 03/31/2025</v>
      </c>
      <c r="I36" s="546"/>
      <c r="J36" s="546"/>
    </row>
    <row r="37" spans="1:12" s="1" customFormat="1" ht="5.4" customHeight="1" x14ac:dyDescent="0.3">
      <c r="A37" s="197"/>
      <c r="B37" s="197"/>
      <c r="C37" s="197"/>
      <c r="D37" s="197"/>
      <c r="F37" s="546"/>
      <c r="G37" s="546"/>
      <c r="H37" s="546"/>
      <c r="I37" s="546"/>
      <c r="J37" s="546"/>
    </row>
    <row r="38" spans="1:12" ht="18" x14ac:dyDescent="0.3">
      <c r="A38" s="194" t="s">
        <v>313</v>
      </c>
      <c r="B38" s="54"/>
      <c r="C38" s="54"/>
      <c r="D38" s="54"/>
      <c r="E38" s="54"/>
      <c r="F38" s="545"/>
      <c r="G38" s="545"/>
      <c r="H38" s="545"/>
      <c r="I38" s="545"/>
      <c r="J38" s="545"/>
    </row>
    <row r="39" spans="1:12" ht="27.65" customHeight="1" x14ac:dyDescent="0.3">
      <c r="A39" s="43" t="s">
        <v>333</v>
      </c>
      <c r="B39" s="37" t="s">
        <v>16</v>
      </c>
      <c r="C39" s="22" t="s">
        <v>59</v>
      </c>
      <c r="D39" s="22" t="s">
        <v>21</v>
      </c>
      <c r="F39" s="144" t="s">
        <v>7</v>
      </c>
      <c r="G39" s="145" t="s">
        <v>22</v>
      </c>
      <c r="H39" s="144" t="s">
        <v>7</v>
      </c>
      <c r="J39" s="144" t="s">
        <v>22</v>
      </c>
    </row>
    <row r="40" spans="1:12" ht="14.5" x14ac:dyDescent="0.35">
      <c r="A40" s="17" t="s">
        <v>14</v>
      </c>
      <c r="B40" s="18">
        <v>80</v>
      </c>
      <c r="C40" s="18">
        <v>80859.649000000005</v>
      </c>
      <c r="D40" s="19">
        <f t="shared" ref="D40:D45" si="8">C40/$C$46</f>
        <v>0.1131306887513952</v>
      </c>
      <c r="F40" s="146">
        <v>80</v>
      </c>
      <c r="G40" s="146">
        <v>80859.649000000005</v>
      </c>
      <c r="H40" s="147">
        <f t="shared" ref="H40:H45" si="9">B40-F40</f>
        <v>0</v>
      </c>
      <c r="J40" s="148">
        <f t="shared" ref="J40:J45" si="10">C40-G40</f>
        <v>0</v>
      </c>
    </row>
    <row r="41" spans="1:12" ht="14.5" x14ac:dyDescent="0.35">
      <c r="A41" s="17" t="s">
        <v>17</v>
      </c>
      <c r="B41" s="18">
        <v>31</v>
      </c>
      <c r="C41" s="18">
        <v>194412.08</v>
      </c>
      <c r="D41" s="19">
        <f t="shared" si="8"/>
        <v>0.27200183013398116</v>
      </c>
      <c r="F41" s="146">
        <v>31</v>
      </c>
      <c r="G41" s="146">
        <v>194412.08</v>
      </c>
      <c r="H41" s="147">
        <f t="shared" si="9"/>
        <v>0</v>
      </c>
      <c r="J41" s="148">
        <f t="shared" si="10"/>
        <v>0</v>
      </c>
    </row>
    <row r="42" spans="1:12" ht="14.5" x14ac:dyDescent="0.35">
      <c r="A42" s="17" t="s">
        <v>297</v>
      </c>
      <c r="B42" s="18">
        <v>2</v>
      </c>
      <c r="C42" s="18">
        <v>42956.33</v>
      </c>
      <c r="D42" s="19">
        <f t="shared" si="8"/>
        <v>6.0100176778311518E-2</v>
      </c>
      <c r="F42" s="146">
        <v>2</v>
      </c>
      <c r="G42" s="146">
        <v>42956.33</v>
      </c>
      <c r="H42" s="147">
        <f t="shared" si="9"/>
        <v>0</v>
      </c>
      <c r="J42" s="148">
        <f t="shared" si="10"/>
        <v>0</v>
      </c>
    </row>
    <row r="43" spans="1:12" ht="14.5" x14ac:dyDescent="0.35">
      <c r="A43" s="17" t="s">
        <v>18</v>
      </c>
      <c r="B43" s="18">
        <v>12</v>
      </c>
      <c r="C43" s="18">
        <v>94478.23</v>
      </c>
      <c r="D43" s="19">
        <f t="shared" si="8"/>
        <v>0.13218443765335572</v>
      </c>
      <c r="F43" s="146">
        <v>12</v>
      </c>
      <c r="G43" s="146">
        <v>94478.23</v>
      </c>
      <c r="H43" s="147">
        <f t="shared" si="9"/>
        <v>0</v>
      </c>
      <c r="J43" s="148">
        <f t="shared" si="10"/>
        <v>0</v>
      </c>
    </row>
    <row r="44" spans="1:12" ht="14.5" x14ac:dyDescent="0.35">
      <c r="A44" s="20" t="s">
        <v>19</v>
      </c>
      <c r="B44" s="21">
        <v>21</v>
      </c>
      <c r="C44" s="21">
        <v>179513.48</v>
      </c>
      <c r="D44" s="19">
        <f t="shared" si="8"/>
        <v>0.25115720737991093</v>
      </c>
      <c r="F44" s="149">
        <v>21</v>
      </c>
      <c r="G44" s="149">
        <v>179513.48</v>
      </c>
      <c r="H44" s="147">
        <f t="shared" si="9"/>
        <v>0</v>
      </c>
      <c r="J44" s="148">
        <f t="shared" si="10"/>
        <v>0</v>
      </c>
      <c r="K44" s="55"/>
    </row>
    <row r="45" spans="1:12" ht="14.5" x14ac:dyDescent="0.35">
      <c r="A45" s="20" t="s">
        <v>23</v>
      </c>
      <c r="B45" s="21">
        <v>33</v>
      </c>
      <c r="C45" s="21">
        <v>122525.716</v>
      </c>
      <c r="D45" s="19">
        <f t="shared" si="8"/>
        <v>0.17142565930304549</v>
      </c>
      <c r="F45" s="149">
        <v>33</v>
      </c>
      <c r="G45" s="149">
        <v>122525.716</v>
      </c>
      <c r="H45" s="147">
        <f t="shared" si="9"/>
        <v>0</v>
      </c>
      <c r="J45" s="148">
        <f t="shared" si="10"/>
        <v>0</v>
      </c>
      <c r="K45" s="52"/>
    </row>
    <row r="46" spans="1:12" x14ac:dyDescent="0.3">
      <c r="A46" s="22" t="s">
        <v>20</v>
      </c>
      <c r="B46" s="23">
        <f>SUM(B40:B45)</f>
        <v>179</v>
      </c>
      <c r="C46" s="23">
        <f>SUM(C40:C45)</f>
        <v>714745.48499999999</v>
      </c>
      <c r="D46" s="24">
        <f>SUM(D40:D45)</f>
        <v>1</v>
      </c>
      <c r="F46" s="150">
        <f>SUM(F40:F45)</f>
        <v>179</v>
      </c>
      <c r="G46" s="151">
        <f>SUM(G40:G45)</f>
        <v>714745.48499999999</v>
      </c>
      <c r="H46" s="151">
        <f>SUM(H40:H45)</f>
        <v>0</v>
      </c>
      <c r="J46" s="152">
        <f>SUM(J40:J45)</f>
        <v>0</v>
      </c>
      <c r="K46" s="55"/>
    </row>
    <row r="47" spans="1:12" s="1" customFormat="1" x14ac:dyDescent="0.3">
      <c r="A47" s="7"/>
      <c r="B47" s="56"/>
      <c r="C47" s="57"/>
      <c r="D47" s="58"/>
    </row>
    <row r="48" spans="1:12" ht="18" x14ac:dyDescent="0.3">
      <c r="A48" s="194" t="s">
        <v>314</v>
      </c>
      <c r="B48" s="54"/>
      <c r="C48" s="54"/>
      <c r="D48" s="54"/>
      <c r="E48" s="54"/>
      <c r="F48" s="545"/>
      <c r="G48" s="545"/>
      <c r="H48" s="545"/>
      <c r="I48" s="545"/>
      <c r="J48" s="545"/>
    </row>
    <row r="49" spans="1:15" ht="27.65" customHeight="1" x14ac:dyDescent="0.3">
      <c r="A49" s="43" t="s">
        <v>333</v>
      </c>
      <c r="B49" s="37" t="s">
        <v>16</v>
      </c>
      <c r="C49" s="22" t="s">
        <v>59</v>
      </c>
      <c r="D49" s="22" t="s">
        <v>21</v>
      </c>
      <c r="F49" s="144" t="s">
        <v>7</v>
      </c>
      <c r="G49" s="145" t="s">
        <v>22</v>
      </c>
      <c r="H49" s="144" t="s">
        <v>7</v>
      </c>
      <c r="J49" s="144" t="s">
        <v>22</v>
      </c>
    </row>
    <row r="50" spans="1:15" ht="14.5" x14ac:dyDescent="0.35">
      <c r="A50" s="17" t="s">
        <v>297</v>
      </c>
      <c r="B50" s="18">
        <v>1</v>
      </c>
      <c r="C50" s="18">
        <v>4779</v>
      </c>
      <c r="D50" s="19">
        <f>C50/$C$52</f>
        <v>4.6611716404524939E-2</v>
      </c>
      <c r="F50" s="146">
        <v>1</v>
      </c>
      <c r="G50" s="146">
        <v>4779</v>
      </c>
      <c r="H50" s="147">
        <f>B50-F50</f>
        <v>0</v>
      </c>
      <c r="J50" s="148">
        <f>C50-G50</f>
        <v>0</v>
      </c>
    </row>
    <row r="51" spans="1:15" ht="14.5" x14ac:dyDescent="0.35">
      <c r="A51" s="20" t="s">
        <v>19</v>
      </c>
      <c r="B51" s="21">
        <v>12</v>
      </c>
      <c r="C51" s="21">
        <v>97748.87</v>
      </c>
      <c r="D51" s="19">
        <f>C51/$C$52</f>
        <v>0.95338828359547512</v>
      </c>
      <c r="F51" s="149">
        <v>11</v>
      </c>
      <c r="G51" s="149">
        <v>95488.97</v>
      </c>
      <c r="H51" s="147">
        <f>B51-F51</f>
        <v>1</v>
      </c>
      <c r="J51" s="148">
        <f>C51-G51</f>
        <v>2259.8999999999942</v>
      </c>
      <c r="K51" s="55"/>
    </row>
    <row r="52" spans="1:15" x14ac:dyDescent="0.3">
      <c r="A52" s="22" t="s">
        <v>20</v>
      </c>
      <c r="B52" s="23">
        <f>SUM(B50:B51)</f>
        <v>13</v>
      </c>
      <c r="C52" s="23">
        <f>SUM(C50:C51)</f>
        <v>102527.87</v>
      </c>
      <c r="D52" s="24">
        <f>SUM(D50:D51)</f>
        <v>1</v>
      </c>
      <c r="F52" s="150">
        <f>SUM(F50:F51)</f>
        <v>12</v>
      </c>
      <c r="G52" s="151">
        <f>SUM(G50:G51)</f>
        <v>100267.97</v>
      </c>
      <c r="H52" s="151">
        <f>SUM(H50:H51)</f>
        <v>1</v>
      </c>
      <c r="J52" s="152">
        <f>SUM(J50:J51)</f>
        <v>2259.8999999999942</v>
      </c>
      <c r="K52" s="55"/>
    </row>
    <row r="53" spans="1:15" s="1" customFormat="1" x14ac:dyDescent="0.3">
      <c r="A53" s="393"/>
      <c r="B53" s="393"/>
      <c r="C53" s="393"/>
      <c r="D53" s="393"/>
      <c r="E53" s="393"/>
      <c r="F53" s="393"/>
      <c r="G53" s="393"/>
      <c r="H53" s="393"/>
      <c r="I53" s="393"/>
      <c r="J53" s="393"/>
      <c r="K53" s="392"/>
    </row>
    <row r="54" spans="1:15" s="1" customFormat="1" ht="31.5" customHeight="1" x14ac:dyDescent="0.3">
      <c r="A54" s="618" t="s">
        <v>403</v>
      </c>
      <c r="B54" s="618"/>
      <c r="C54" s="618"/>
      <c r="D54" s="618"/>
      <c r="E54" s="617"/>
      <c r="F54" s="617"/>
      <c r="G54" s="605"/>
      <c r="H54" s="605"/>
      <c r="J54" s="606"/>
      <c r="K54" s="607"/>
      <c r="N54" s="606"/>
      <c r="O54" s="607"/>
    </row>
    <row r="55" spans="1:15" s="1" customFormat="1" ht="28" customHeight="1" x14ac:dyDescent="0.3">
      <c r="A55" s="608" t="s">
        <v>400</v>
      </c>
      <c r="B55" s="609" t="s">
        <v>401</v>
      </c>
      <c r="C55" s="610" t="s">
        <v>402</v>
      </c>
      <c r="D55" s="610"/>
      <c r="E55" s="614"/>
      <c r="F55" s="614"/>
      <c r="G55" s="611"/>
      <c r="H55" s="611"/>
      <c r="J55" s="606"/>
      <c r="K55" s="607"/>
      <c r="N55" s="606"/>
      <c r="O55" s="607"/>
    </row>
    <row r="56" spans="1:15" s="1" customFormat="1" x14ac:dyDescent="0.3">
      <c r="A56" s="17" t="s">
        <v>398</v>
      </c>
      <c r="B56" s="612">
        <v>45694</v>
      </c>
      <c r="C56" s="613">
        <v>2259.9</v>
      </c>
      <c r="D56" s="613"/>
      <c r="E56" s="615"/>
      <c r="F56" s="616"/>
      <c r="G56" s="611"/>
      <c r="H56" s="611"/>
      <c r="J56" s="606"/>
      <c r="K56" s="607"/>
      <c r="N56" s="606"/>
      <c r="O56" s="607"/>
    </row>
  </sheetData>
  <mergeCells count="19">
    <mergeCell ref="C55:D55"/>
    <mergeCell ref="C56:D56"/>
    <mergeCell ref="A54:D54"/>
    <mergeCell ref="A1:B1"/>
    <mergeCell ref="A2:B2"/>
    <mergeCell ref="B31:D31"/>
    <mergeCell ref="A11:D11"/>
    <mergeCell ref="A36:D36"/>
    <mergeCell ref="B13:D13"/>
    <mergeCell ref="A29:D29"/>
    <mergeCell ref="M13:O13"/>
    <mergeCell ref="F48:G48"/>
    <mergeCell ref="F36:G38"/>
    <mergeCell ref="H36:J38"/>
    <mergeCell ref="H48:J48"/>
    <mergeCell ref="F13:H13"/>
    <mergeCell ref="J13:L13"/>
    <mergeCell ref="J31:L31"/>
    <mergeCell ref="F31:H31"/>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topLeftCell="A13"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78" t="s">
        <v>312</v>
      </c>
      <c r="B1" s="578"/>
      <c r="C1" s="193">
        <f>'Annual Capacity'!M1</f>
        <v>45747</v>
      </c>
    </row>
    <row r="2" spans="1:16" s="15" customFormat="1" ht="6" customHeight="1" x14ac:dyDescent="0.35">
      <c r="A2" s="9"/>
      <c r="C2" s="16"/>
    </row>
    <row r="3" spans="1:16" ht="28" x14ac:dyDescent="0.25">
      <c r="A3" s="580" t="s">
        <v>302</v>
      </c>
      <c r="B3" s="580"/>
      <c r="C3" s="169" t="s">
        <v>303</v>
      </c>
      <c r="D3" s="40" t="s">
        <v>27</v>
      </c>
      <c r="E3" s="39" t="s">
        <v>59</v>
      </c>
      <c r="F3" s="39" t="s">
        <v>21</v>
      </c>
    </row>
    <row r="4" spans="1:16" ht="29" customHeight="1" x14ac:dyDescent="0.25">
      <c r="A4" s="581" t="s">
        <v>299</v>
      </c>
      <c r="B4" s="581"/>
      <c r="C4" s="169">
        <v>0.85</v>
      </c>
      <c r="D4" s="236">
        <v>90</v>
      </c>
      <c r="E4" s="237">
        <v>138398.56</v>
      </c>
      <c r="F4" s="162">
        <f t="shared" ref="F4:F12" si="0">E4/$E$13</f>
        <v>0.14047451770810354</v>
      </c>
    </row>
    <row r="5" spans="1:16" ht="27.65" customHeight="1" x14ac:dyDescent="0.25">
      <c r="A5" s="579" t="s">
        <v>319</v>
      </c>
      <c r="B5" s="579"/>
      <c r="C5" s="169">
        <v>0.6</v>
      </c>
      <c r="D5" s="236">
        <v>2</v>
      </c>
      <c r="E5" s="237">
        <v>12220</v>
      </c>
      <c r="F5" s="162">
        <f t="shared" si="0"/>
        <v>1.2403298172994178E-2</v>
      </c>
    </row>
    <row r="6" spans="1:16" ht="27.65" customHeight="1" x14ac:dyDescent="0.25">
      <c r="A6" s="579" t="s">
        <v>346</v>
      </c>
      <c r="B6" s="579"/>
      <c r="C6" s="169">
        <v>0.6</v>
      </c>
      <c r="D6" s="234"/>
      <c r="E6" s="235"/>
      <c r="F6" s="387">
        <f t="shared" si="0"/>
        <v>0</v>
      </c>
    </row>
    <row r="7" spans="1:16" ht="27.65" customHeight="1" x14ac:dyDescent="0.25">
      <c r="A7" s="579" t="s">
        <v>347</v>
      </c>
      <c r="B7" s="579"/>
      <c r="C7" s="169">
        <v>1</v>
      </c>
      <c r="D7" s="236">
        <v>1</v>
      </c>
      <c r="E7" s="237">
        <v>4779</v>
      </c>
      <c r="F7" s="162">
        <f t="shared" si="0"/>
        <v>4.8506842854942047E-3</v>
      </c>
    </row>
    <row r="8" spans="1:16" ht="27.65" customHeight="1" x14ac:dyDescent="0.25">
      <c r="A8" s="579" t="s">
        <v>307</v>
      </c>
      <c r="B8" s="579"/>
      <c r="C8" s="169">
        <v>0.6</v>
      </c>
      <c r="D8" s="160">
        <v>37</v>
      </c>
      <c r="E8" s="161">
        <v>32464.2</v>
      </c>
      <c r="F8" s="162">
        <f t="shared" si="0"/>
        <v>3.2951158146294401E-2</v>
      </c>
    </row>
    <row r="9" spans="1:16" ht="26.4" customHeight="1" x14ac:dyDescent="0.25">
      <c r="A9" s="579" t="s">
        <v>304</v>
      </c>
      <c r="B9" s="579"/>
      <c r="C9" s="169">
        <v>1</v>
      </c>
      <c r="D9" s="160">
        <v>1597</v>
      </c>
      <c r="E9" s="161">
        <v>490535.11</v>
      </c>
      <c r="F9" s="162">
        <f t="shared" si="0"/>
        <v>0.49789306331035171</v>
      </c>
    </row>
    <row r="10" spans="1:16" ht="23.4" customHeight="1" x14ac:dyDescent="0.25">
      <c r="A10" s="579" t="s">
        <v>305</v>
      </c>
      <c r="B10" s="579"/>
      <c r="C10" s="169">
        <v>0.6</v>
      </c>
      <c r="D10" s="160">
        <v>269</v>
      </c>
      <c r="E10" s="161">
        <v>4094.17</v>
      </c>
      <c r="F10" s="162">
        <f t="shared" si="0"/>
        <v>4.1555819378827803E-3</v>
      </c>
    </row>
    <row r="11" spans="1:16" ht="27.65" customHeight="1" x14ac:dyDescent="0.25">
      <c r="A11" s="579" t="s">
        <v>306</v>
      </c>
      <c r="B11" s="579"/>
      <c r="C11" s="169">
        <v>0.6</v>
      </c>
      <c r="D11" s="160">
        <v>23002</v>
      </c>
      <c r="E11" s="161">
        <v>204981.91</v>
      </c>
      <c r="F11" s="162">
        <f t="shared" si="0"/>
        <v>0.20805660800326162</v>
      </c>
      <c r="I11" s="223"/>
      <c r="J11" s="223">
        <f>SUM(E11+G11)</f>
        <v>204981.91</v>
      </c>
    </row>
    <row r="12" spans="1:16" ht="27.65" customHeight="1" x14ac:dyDescent="0.25">
      <c r="A12" s="579" t="s">
        <v>316</v>
      </c>
      <c r="B12" s="579"/>
      <c r="C12" s="169">
        <v>1</v>
      </c>
      <c r="D12" s="236">
        <v>12</v>
      </c>
      <c r="E12" s="237">
        <v>97748.87</v>
      </c>
      <c r="F12" s="162">
        <f t="shared" si="0"/>
        <v>9.9215088435617466E-2</v>
      </c>
    </row>
    <row r="13" spans="1:16" ht="27" customHeight="1" x14ac:dyDescent="0.25">
      <c r="C13" s="163"/>
      <c r="D13" s="164">
        <f>SUM(D4:D12)</f>
        <v>25010</v>
      </c>
      <c r="E13" s="164">
        <f>SUM(E4:E12)</f>
        <v>985221.82000000007</v>
      </c>
      <c r="F13" s="165">
        <f>SUM(F4:F12)</f>
        <v>0.99999999999999989</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22" t="s">
        <v>339</v>
      </c>
      <c r="B16" s="522"/>
      <c r="C16" s="522"/>
      <c r="D16" s="559"/>
      <c r="E16" s="559"/>
      <c r="F16" s="15"/>
      <c r="G16" s="15"/>
      <c r="H16" s="15"/>
      <c r="I16" s="15"/>
      <c r="J16" s="1"/>
      <c r="K16" s="1"/>
      <c r="M16" s="1"/>
      <c r="P16" s="1"/>
    </row>
    <row r="17" spans="1:18" s="15" customFormat="1" ht="6" customHeight="1" x14ac:dyDescent="0.35">
      <c r="A17" s="9"/>
      <c r="C17" s="16"/>
    </row>
    <row r="18" spans="1:18" ht="15.5" x14ac:dyDescent="0.35">
      <c r="A18" s="9"/>
      <c r="B18" s="547" t="s">
        <v>330</v>
      </c>
      <c r="C18" s="548"/>
      <c r="D18" s="548"/>
      <c r="E18" s="548"/>
      <c r="F18" s="548"/>
      <c r="G18" s="548"/>
      <c r="H18" s="548"/>
      <c r="I18" s="548"/>
      <c r="J18" s="548"/>
      <c r="K18" s="548"/>
      <c r="L18" s="548"/>
      <c r="M18" s="548"/>
      <c r="N18" s="548"/>
      <c r="O18" s="548"/>
      <c r="P18" s="548"/>
      <c r="Q18" s="548"/>
      <c r="R18" s="549"/>
    </row>
    <row r="19" spans="1:18" ht="14" customHeight="1" x14ac:dyDescent="0.3">
      <c r="A19" s="562" t="s">
        <v>332</v>
      </c>
      <c r="B19" s="564" t="s">
        <v>72</v>
      </c>
      <c r="C19" s="564"/>
      <c r="D19" s="568" t="s">
        <v>334</v>
      </c>
      <c r="E19" s="569"/>
      <c r="F19" s="572" t="s">
        <v>335</v>
      </c>
      <c r="G19" s="573"/>
      <c r="H19" s="566" t="s">
        <v>9</v>
      </c>
      <c r="I19" s="567"/>
      <c r="K19" s="566" t="s">
        <v>25</v>
      </c>
      <c r="L19" s="567"/>
      <c r="N19" s="566" t="s">
        <v>374</v>
      </c>
      <c r="O19" s="567"/>
      <c r="Q19" s="574" t="s">
        <v>344</v>
      </c>
      <c r="R19" s="575"/>
    </row>
    <row r="20" spans="1:18" ht="14" x14ac:dyDescent="0.25">
      <c r="A20" s="562"/>
      <c r="B20" s="565"/>
      <c r="C20" s="565"/>
      <c r="D20" s="570" t="s">
        <v>336</v>
      </c>
      <c r="E20" s="571"/>
      <c r="F20" s="570" t="s">
        <v>337</v>
      </c>
      <c r="G20" s="571"/>
      <c r="H20" s="560" t="s">
        <v>66</v>
      </c>
      <c r="I20" s="561"/>
      <c r="K20" s="560" t="s">
        <v>66</v>
      </c>
      <c r="L20" s="561"/>
      <c r="N20" s="560" t="s">
        <v>66</v>
      </c>
      <c r="O20" s="561"/>
      <c r="Q20" s="576"/>
      <c r="R20" s="577"/>
    </row>
    <row r="21" spans="1:18" ht="28" customHeight="1" x14ac:dyDescent="0.25">
      <c r="A21" s="563"/>
      <c r="B21" s="351" t="s">
        <v>8</v>
      </c>
      <c r="C21" s="352" t="s">
        <v>60</v>
      </c>
      <c r="D21" s="46" t="s">
        <v>8</v>
      </c>
      <c r="E21" s="46" t="s">
        <v>60</v>
      </c>
      <c r="F21" s="45" t="s">
        <v>8</v>
      </c>
      <c r="G21" s="45" t="s">
        <v>60</v>
      </c>
      <c r="H21" s="351" t="s">
        <v>8</v>
      </c>
      <c r="I21" s="351" t="s">
        <v>60</v>
      </c>
      <c r="K21" s="351" t="s">
        <v>8</v>
      </c>
      <c r="L21" s="351" t="s">
        <v>60</v>
      </c>
      <c r="N21" s="351" t="s">
        <v>8</v>
      </c>
      <c r="O21" s="351" t="s">
        <v>60</v>
      </c>
      <c r="Q21" s="353" t="s">
        <v>8</v>
      </c>
      <c r="R21" s="353" t="s">
        <v>384</v>
      </c>
    </row>
    <row r="22" spans="1:18" ht="14" x14ac:dyDescent="0.3">
      <c r="A22" s="350" t="s">
        <v>338</v>
      </c>
      <c r="B22" s="349"/>
      <c r="C22" s="1"/>
      <c r="D22" s="1"/>
      <c r="E22" s="1"/>
      <c r="F22" s="1"/>
      <c r="G22" s="1"/>
      <c r="H22" s="1"/>
      <c r="I22" s="1"/>
      <c r="K22" s="1"/>
      <c r="L22" s="1"/>
      <c r="N22" s="1"/>
      <c r="O22" s="125"/>
      <c r="Q22" s="1"/>
      <c r="R22" s="1"/>
    </row>
    <row r="23" spans="1:18" ht="14" x14ac:dyDescent="0.3">
      <c r="A23" s="475" t="s">
        <v>366</v>
      </c>
      <c r="B23" s="389">
        <v>4</v>
      </c>
      <c r="C23" s="356">
        <v>49.37</v>
      </c>
      <c r="D23" s="389">
        <v>0</v>
      </c>
      <c r="E23" s="356">
        <v>0</v>
      </c>
      <c r="F23" s="389">
        <v>0</v>
      </c>
      <c r="G23" s="356">
        <v>0</v>
      </c>
      <c r="H23" s="357">
        <f t="shared" ref="H23:I27" si="1">SUM(D23+F23)</f>
        <v>0</v>
      </c>
      <c r="I23" s="357">
        <f t="shared" si="1"/>
        <v>0</v>
      </c>
      <c r="K23" s="357">
        <v>0</v>
      </c>
      <c r="L23" s="357">
        <v>0</v>
      </c>
      <c r="N23" s="357">
        <v>0</v>
      </c>
      <c r="O23" s="357">
        <v>0</v>
      </c>
      <c r="Q23" s="354">
        <f t="shared" ref="Q23:R27" si="2">SUM(B23+H23+K23+N23)</f>
        <v>4</v>
      </c>
      <c r="R23" s="394">
        <f t="shared" si="2"/>
        <v>49.37</v>
      </c>
    </row>
    <row r="24" spans="1:18" ht="14" x14ac:dyDescent="0.3">
      <c r="A24" s="475" t="s">
        <v>331</v>
      </c>
      <c r="B24" s="389">
        <v>458</v>
      </c>
      <c r="C24" s="356">
        <v>7213.15</v>
      </c>
      <c r="D24" s="389">
        <v>0</v>
      </c>
      <c r="E24" s="356">
        <v>0</v>
      </c>
      <c r="F24" s="389">
        <v>0</v>
      </c>
      <c r="G24" s="356">
        <v>0</v>
      </c>
      <c r="H24" s="357">
        <f t="shared" si="1"/>
        <v>0</v>
      </c>
      <c r="I24" s="357">
        <f t="shared" si="1"/>
        <v>0</v>
      </c>
      <c r="K24" s="357">
        <v>0</v>
      </c>
      <c r="L24" s="357">
        <v>0</v>
      </c>
      <c r="N24" s="357">
        <v>0</v>
      </c>
      <c r="O24" s="357">
        <v>0</v>
      </c>
      <c r="Q24" s="354">
        <f t="shared" si="2"/>
        <v>458</v>
      </c>
      <c r="R24" s="394">
        <f t="shared" si="2"/>
        <v>7213.15</v>
      </c>
    </row>
    <row r="25" spans="1:18" ht="14" x14ac:dyDescent="0.3">
      <c r="A25" s="475" t="s">
        <v>365</v>
      </c>
      <c r="B25" s="389">
        <v>1</v>
      </c>
      <c r="C25" s="356">
        <v>12.8</v>
      </c>
      <c r="D25" s="389">
        <v>0</v>
      </c>
      <c r="E25" s="356">
        <v>0</v>
      </c>
      <c r="F25" s="389">
        <v>0</v>
      </c>
      <c r="G25" s="356">
        <v>0</v>
      </c>
      <c r="H25" s="357">
        <f t="shared" ref="H25" si="3">SUM(D25+F25)</f>
        <v>0</v>
      </c>
      <c r="I25" s="357">
        <f t="shared" ref="I25" si="4">SUM(E25+G25)</f>
        <v>0</v>
      </c>
      <c r="K25" s="357">
        <v>0</v>
      </c>
      <c r="L25" s="357">
        <v>0</v>
      </c>
      <c r="N25" s="357">
        <v>0</v>
      </c>
      <c r="O25" s="357">
        <v>0</v>
      </c>
      <c r="Q25" s="354">
        <f t="shared" ref="Q25" si="5">SUM(B25+H25+K25+N25)</f>
        <v>1</v>
      </c>
      <c r="R25" s="394">
        <f t="shared" ref="R25" si="6">SUM(C25+I25+L25+O25)</f>
        <v>12.8</v>
      </c>
    </row>
    <row r="26" spans="1:18" ht="14" x14ac:dyDescent="0.3">
      <c r="A26" s="475" t="s">
        <v>381</v>
      </c>
      <c r="B26" s="389">
        <v>61</v>
      </c>
      <c r="C26" s="356">
        <v>557.04999999999995</v>
      </c>
      <c r="D26" s="389">
        <v>0</v>
      </c>
      <c r="E26" s="356">
        <v>0</v>
      </c>
      <c r="F26" s="389">
        <v>0</v>
      </c>
      <c r="G26" s="356">
        <v>0</v>
      </c>
      <c r="H26" s="357">
        <f t="shared" si="1"/>
        <v>0</v>
      </c>
      <c r="I26" s="357">
        <f t="shared" si="1"/>
        <v>0</v>
      </c>
      <c r="K26" s="357">
        <v>0</v>
      </c>
      <c r="L26" s="357">
        <v>0</v>
      </c>
      <c r="N26" s="357">
        <v>0</v>
      </c>
      <c r="O26" s="357">
        <v>0</v>
      </c>
      <c r="Q26" s="354">
        <f t="shared" si="2"/>
        <v>61</v>
      </c>
      <c r="R26" s="394">
        <f t="shared" si="2"/>
        <v>557.04999999999995</v>
      </c>
    </row>
    <row r="27" spans="1:18" ht="14" x14ac:dyDescent="0.3">
      <c r="A27" s="475" t="s">
        <v>364</v>
      </c>
      <c r="B27" s="389">
        <v>60021</v>
      </c>
      <c r="C27" s="356">
        <v>526742.71</v>
      </c>
      <c r="D27" s="389">
        <v>0</v>
      </c>
      <c r="E27" s="356">
        <v>0</v>
      </c>
      <c r="F27" s="389">
        <v>0</v>
      </c>
      <c r="G27" s="356">
        <v>0</v>
      </c>
      <c r="H27" s="357">
        <f t="shared" si="1"/>
        <v>0</v>
      </c>
      <c r="I27" s="357">
        <f t="shared" si="1"/>
        <v>0</v>
      </c>
      <c r="K27" s="357">
        <v>0</v>
      </c>
      <c r="L27" s="357">
        <v>0</v>
      </c>
      <c r="N27" s="357">
        <v>0</v>
      </c>
      <c r="O27" s="357">
        <v>0</v>
      </c>
      <c r="Q27" s="354">
        <f t="shared" si="2"/>
        <v>60021</v>
      </c>
      <c r="R27" s="394">
        <f t="shared" si="2"/>
        <v>526742.71</v>
      </c>
    </row>
    <row r="28" spans="1:18" ht="6" customHeight="1" x14ac:dyDescent="0.3">
      <c r="A28" s="348"/>
      <c r="B28" s="390"/>
      <c r="D28" s="125"/>
      <c r="E28" s="125"/>
      <c r="F28" s="125"/>
      <c r="G28" s="125"/>
      <c r="H28" s="125"/>
      <c r="I28" s="125"/>
      <c r="K28" s="125"/>
      <c r="L28" s="125"/>
      <c r="N28" s="125"/>
      <c r="O28" s="125"/>
      <c r="Q28" s="355"/>
      <c r="R28" s="125"/>
    </row>
    <row r="29" spans="1:18" ht="14" x14ac:dyDescent="0.3">
      <c r="A29" s="350" t="s">
        <v>329</v>
      </c>
      <c r="B29" s="390"/>
      <c r="C29" s="125"/>
      <c r="D29" s="125"/>
      <c r="E29" s="125"/>
      <c r="F29" s="125"/>
      <c r="G29" s="125"/>
      <c r="H29" s="125"/>
      <c r="I29" s="125"/>
      <c r="K29" s="125"/>
      <c r="L29" s="125"/>
      <c r="N29" s="125"/>
      <c r="O29" s="125"/>
      <c r="Q29" s="355"/>
      <c r="R29" s="125"/>
    </row>
    <row r="30" spans="1:18" ht="14" x14ac:dyDescent="0.3">
      <c r="A30" s="476" t="s">
        <v>364</v>
      </c>
      <c r="B30" s="389">
        <v>0</v>
      </c>
      <c r="C30" s="356">
        <v>0</v>
      </c>
      <c r="D30" s="389">
        <v>935</v>
      </c>
      <c r="E30" s="356">
        <v>94523</v>
      </c>
      <c r="F30" s="389">
        <v>21</v>
      </c>
      <c r="G30" s="356">
        <v>30961.24</v>
      </c>
      <c r="H30" s="357">
        <f t="shared" ref="H30:I41" si="7">SUM(D30+F30)</f>
        <v>956</v>
      </c>
      <c r="I30" s="357">
        <f t="shared" si="7"/>
        <v>125484.24</v>
      </c>
      <c r="K30" s="357">
        <v>0</v>
      </c>
      <c r="L30" s="357">
        <v>0</v>
      </c>
      <c r="N30" s="357">
        <v>0</v>
      </c>
      <c r="O30" s="357">
        <v>0</v>
      </c>
      <c r="Q30" s="354">
        <f t="shared" ref="Q30:R38" si="8">SUM(B30+H30+K30+N30)</f>
        <v>956</v>
      </c>
      <c r="R30" s="394">
        <f t="shared" si="8"/>
        <v>125484.24</v>
      </c>
    </row>
    <row r="31" spans="1:18" ht="14" x14ac:dyDescent="0.3">
      <c r="A31" s="476" t="s">
        <v>365</v>
      </c>
      <c r="B31" s="389">
        <v>0</v>
      </c>
      <c r="C31" s="356">
        <v>0</v>
      </c>
      <c r="D31" s="389">
        <v>27</v>
      </c>
      <c r="E31" s="356">
        <v>13027.68</v>
      </c>
      <c r="F31" s="389">
        <v>6</v>
      </c>
      <c r="G31" s="356">
        <v>11425.38</v>
      </c>
      <c r="H31" s="357">
        <f t="shared" si="7"/>
        <v>33</v>
      </c>
      <c r="I31" s="357">
        <f t="shared" si="7"/>
        <v>24453.059999999998</v>
      </c>
      <c r="K31" s="357">
        <v>0</v>
      </c>
      <c r="L31" s="357">
        <v>0</v>
      </c>
      <c r="N31" s="357">
        <v>0</v>
      </c>
      <c r="O31" s="357">
        <v>0</v>
      </c>
      <c r="Q31" s="354">
        <f t="shared" si="8"/>
        <v>33</v>
      </c>
      <c r="R31" s="394">
        <f t="shared" si="8"/>
        <v>24453.059999999998</v>
      </c>
    </row>
    <row r="32" spans="1:18" ht="14" x14ac:dyDescent="0.3">
      <c r="A32" s="476" t="s">
        <v>366</v>
      </c>
      <c r="B32" s="389">
        <v>0</v>
      </c>
      <c r="C32" s="356">
        <v>0</v>
      </c>
      <c r="D32" s="389">
        <v>13</v>
      </c>
      <c r="E32" s="356">
        <v>1694.19</v>
      </c>
      <c r="F32" s="389">
        <v>8</v>
      </c>
      <c r="G32" s="356">
        <v>13064.27</v>
      </c>
      <c r="H32" s="357">
        <f t="shared" si="7"/>
        <v>21</v>
      </c>
      <c r="I32" s="357">
        <f t="shared" si="7"/>
        <v>14758.460000000001</v>
      </c>
      <c r="K32" s="357">
        <v>0</v>
      </c>
      <c r="L32" s="357">
        <v>0</v>
      </c>
      <c r="N32" s="357">
        <v>0</v>
      </c>
      <c r="O32" s="357">
        <v>0</v>
      </c>
      <c r="Q32" s="354">
        <f t="shared" si="8"/>
        <v>21</v>
      </c>
      <c r="R32" s="394">
        <f t="shared" si="8"/>
        <v>14758.460000000001</v>
      </c>
    </row>
    <row r="33" spans="1:18" ht="14" x14ac:dyDescent="0.3">
      <c r="A33" s="476" t="s">
        <v>319</v>
      </c>
      <c r="B33" s="389">
        <v>0</v>
      </c>
      <c r="C33" s="356">
        <v>0</v>
      </c>
      <c r="D33" s="389">
        <v>0</v>
      </c>
      <c r="E33" s="356">
        <v>0</v>
      </c>
      <c r="F33" s="389">
        <v>0</v>
      </c>
      <c r="G33" s="356">
        <v>0</v>
      </c>
      <c r="H33" s="357">
        <f t="shared" si="7"/>
        <v>0</v>
      </c>
      <c r="I33" s="357">
        <f t="shared" si="7"/>
        <v>0</v>
      </c>
      <c r="K33" s="357">
        <v>0</v>
      </c>
      <c r="L33" s="357">
        <v>0</v>
      </c>
      <c r="N33" s="357">
        <v>0</v>
      </c>
      <c r="O33" s="357">
        <v>0</v>
      </c>
      <c r="Q33" s="354">
        <f t="shared" si="8"/>
        <v>0</v>
      </c>
      <c r="R33" s="394">
        <f t="shared" si="8"/>
        <v>0</v>
      </c>
    </row>
    <row r="34" spans="1:18" ht="14" x14ac:dyDescent="0.3">
      <c r="A34" s="476" t="s">
        <v>367</v>
      </c>
      <c r="B34" s="389">
        <v>0</v>
      </c>
      <c r="C34" s="356">
        <v>0</v>
      </c>
      <c r="D34" s="389">
        <v>66</v>
      </c>
      <c r="E34" s="356">
        <v>14521.59</v>
      </c>
      <c r="F34" s="389">
        <v>4</v>
      </c>
      <c r="G34" s="356">
        <v>4932.34</v>
      </c>
      <c r="H34" s="357">
        <f t="shared" si="7"/>
        <v>70</v>
      </c>
      <c r="I34" s="357">
        <f t="shared" si="7"/>
        <v>19453.93</v>
      </c>
      <c r="K34" s="357">
        <v>0</v>
      </c>
      <c r="L34" s="357">
        <v>0</v>
      </c>
      <c r="N34" s="357">
        <v>0</v>
      </c>
      <c r="O34" s="357">
        <v>0</v>
      </c>
      <c r="Q34" s="354">
        <f t="shared" si="8"/>
        <v>70</v>
      </c>
      <c r="R34" s="394">
        <f t="shared" si="8"/>
        <v>19453.93</v>
      </c>
    </row>
    <row r="35" spans="1:18" ht="14" x14ac:dyDescent="0.3">
      <c r="A35" s="476" t="s">
        <v>368</v>
      </c>
      <c r="B35" s="389">
        <v>0</v>
      </c>
      <c r="C35" s="356">
        <v>0</v>
      </c>
      <c r="D35" s="389">
        <v>6</v>
      </c>
      <c r="E35" s="356">
        <v>3397.81</v>
      </c>
      <c r="F35" s="389">
        <v>0</v>
      </c>
      <c r="G35" s="356">
        <v>0</v>
      </c>
      <c r="H35" s="357">
        <f t="shared" si="7"/>
        <v>6</v>
      </c>
      <c r="I35" s="357">
        <f t="shared" si="7"/>
        <v>3397.81</v>
      </c>
      <c r="K35" s="357">
        <v>0</v>
      </c>
      <c r="L35" s="357">
        <v>0</v>
      </c>
      <c r="N35" s="357">
        <v>0</v>
      </c>
      <c r="O35" s="357">
        <v>0</v>
      </c>
      <c r="Q35" s="354">
        <f t="shared" si="8"/>
        <v>6</v>
      </c>
      <c r="R35" s="394">
        <f t="shared" si="8"/>
        <v>3397.81</v>
      </c>
    </row>
    <row r="36" spans="1:18" ht="14" x14ac:dyDescent="0.3">
      <c r="A36" s="476" t="s">
        <v>369</v>
      </c>
      <c r="B36" s="389">
        <v>0</v>
      </c>
      <c r="C36" s="356">
        <v>0</v>
      </c>
      <c r="D36" s="389">
        <v>0</v>
      </c>
      <c r="E36" s="356">
        <v>0</v>
      </c>
      <c r="F36" s="389">
        <v>2</v>
      </c>
      <c r="G36" s="356">
        <v>4160.68</v>
      </c>
      <c r="H36" s="357">
        <f t="shared" si="7"/>
        <v>2</v>
      </c>
      <c r="I36" s="357">
        <f t="shared" si="7"/>
        <v>4160.68</v>
      </c>
      <c r="K36" s="357">
        <v>0</v>
      </c>
      <c r="L36" s="357">
        <v>0</v>
      </c>
      <c r="N36" s="357">
        <v>0</v>
      </c>
      <c r="O36" s="357">
        <v>0</v>
      </c>
      <c r="Q36" s="354">
        <f t="shared" si="8"/>
        <v>2</v>
      </c>
      <c r="R36" s="394">
        <f t="shared" si="8"/>
        <v>4160.68</v>
      </c>
    </row>
    <row r="37" spans="1:18" ht="14" x14ac:dyDescent="0.3">
      <c r="A37" s="476" t="s">
        <v>370</v>
      </c>
      <c r="B37" s="389">
        <v>0</v>
      </c>
      <c r="C37" s="356">
        <v>0</v>
      </c>
      <c r="D37" s="389">
        <v>0</v>
      </c>
      <c r="E37" s="356">
        <v>0</v>
      </c>
      <c r="F37" s="389">
        <v>0</v>
      </c>
      <c r="G37" s="356">
        <v>0</v>
      </c>
      <c r="H37" s="357">
        <f t="shared" si="7"/>
        <v>0</v>
      </c>
      <c r="I37" s="357">
        <f t="shared" ref="I37" si="9">SUM(E37+G37)</f>
        <v>0</v>
      </c>
      <c r="K37" s="357">
        <v>0</v>
      </c>
      <c r="L37" s="357">
        <v>0</v>
      </c>
      <c r="N37" s="357">
        <v>0</v>
      </c>
      <c r="O37" s="357">
        <v>0</v>
      </c>
      <c r="Q37" s="354">
        <f t="shared" ref="Q37" si="10">SUM(B37+H37+K37+N37)</f>
        <v>0</v>
      </c>
      <c r="R37" s="394">
        <f t="shared" ref="R37" si="11">SUM(C37+I37+L37+O37)</f>
        <v>0</v>
      </c>
    </row>
    <row r="38" spans="1:18" ht="14" x14ac:dyDescent="0.3">
      <c r="A38" s="476" t="s">
        <v>373</v>
      </c>
      <c r="B38" s="389">
        <v>0</v>
      </c>
      <c r="C38" s="356">
        <v>0</v>
      </c>
      <c r="D38" s="389">
        <v>1</v>
      </c>
      <c r="E38" s="356">
        <v>513</v>
      </c>
      <c r="F38" s="389">
        <v>0</v>
      </c>
      <c r="G38" s="356">
        <v>0</v>
      </c>
      <c r="H38" s="357">
        <f t="shared" si="7"/>
        <v>1</v>
      </c>
      <c r="I38" s="357">
        <f t="shared" si="7"/>
        <v>513</v>
      </c>
      <c r="K38" s="357">
        <v>0</v>
      </c>
      <c r="L38" s="357">
        <v>0</v>
      </c>
      <c r="N38" s="357">
        <v>0</v>
      </c>
      <c r="O38" s="357">
        <v>0</v>
      </c>
      <c r="Q38" s="354">
        <f t="shared" si="8"/>
        <v>1</v>
      </c>
      <c r="R38" s="394">
        <f t="shared" si="8"/>
        <v>513</v>
      </c>
    </row>
    <row r="39" spans="1:18" ht="6" customHeight="1" x14ac:dyDescent="0.3">
      <c r="A39" s="348"/>
      <c r="B39" s="390"/>
      <c r="C39" s="125"/>
      <c r="D39" s="125"/>
      <c r="E39" s="125"/>
      <c r="F39" s="125"/>
      <c r="G39" s="125"/>
      <c r="H39" s="125"/>
      <c r="I39" s="125"/>
      <c r="K39" s="125"/>
      <c r="L39" s="125"/>
      <c r="N39" s="125"/>
      <c r="O39" s="125"/>
      <c r="Q39" s="355"/>
      <c r="R39" s="125"/>
    </row>
    <row r="40" spans="1:18" ht="14" x14ac:dyDescent="0.3">
      <c r="A40" s="476" t="s">
        <v>331</v>
      </c>
      <c r="B40" s="389">
        <v>0</v>
      </c>
      <c r="C40" s="356">
        <v>0</v>
      </c>
      <c r="D40" s="389">
        <v>17</v>
      </c>
      <c r="E40" s="356">
        <v>1029.9100000000001</v>
      </c>
      <c r="F40" s="389">
        <v>5</v>
      </c>
      <c r="G40" s="356">
        <v>13146.64</v>
      </c>
      <c r="H40" s="357">
        <f t="shared" si="7"/>
        <v>22</v>
      </c>
      <c r="I40" s="357">
        <f>SUM(E40+G40)</f>
        <v>14176.55</v>
      </c>
      <c r="K40" s="357">
        <v>0</v>
      </c>
      <c r="L40" s="357">
        <v>0</v>
      </c>
      <c r="N40" s="357">
        <v>0</v>
      </c>
      <c r="O40" s="357">
        <v>0</v>
      </c>
      <c r="Q40" s="354">
        <f>SUM(B40+H40+K40+N40)</f>
        <v>22</v>
      </c>
      <c r="R40" s="394">
        <f>SUM(C40+I40+L40+O40)</f>
        <v>14176.55</v>
      </c>
    </row>
    <row r="41" spans="1:18" ht="14" x14ac:dyDescent="0.3">
      <c r="A41" s="476" t="s">
        <v>357</v>
      </c>
      <c r="B41" s="389">
        <v>0</v>
      </c>
      <c r="C41" s="356">
        <v>0</v>
      </c>
      <c r="D41" s="389">
        <v>7</v>
      </c>
      <c r="E41" s="356">
        <v>1596.93</v>
      </c>
      <c r="F41" s="389">
        <v>2</v>
      </c>
      <c r="G41" s="356">
        <v>3932.4</v>
      </c>
      <c r="H41" s="357">
        <f t="shared" si="7"/>
        <v>9</v>
      </c>
      <c r="I41" s="357">
        <f>SUM(E41+G41)</f>
        <v>5529.33</v>
      </c>
      <c r="K41" s="357">
        <v>0</v>
      </c>
      <c r="L41" s="357">
        <v>0</v>
      </c>
      <c r="N41" s="357">
        <v>0</v>
      </c>
      <c r="O41" s="357">
        <v>0</v>
      </c>
      <c r="Q41" s="354">
        <f>SUM(B41+H41+K41+N41)</f>
        <v>9</v>
      </c>
      <c r="R41" s="394">
        <f>SUM(C41+I41+L41+O41)</f>
        <v>5529.33</v>
      </c>
    </row>
    <row r="42" spans="1:18" ht="6" customHeight="1" x14ac:dyDescent="0.3">
      <c r="A42" s="348"/>
      <c r="B42" s="390"/>
      <c r="C42" s="125"/>
      <c r="D42" s="125"/>
      <c r="E42" s="125"/>
      <c r="F42" s="125"/>
      <c r="G42" s="125"/>
      <c r="H42" s="125"/>
      <c r="I42" s="125"/>
      <c r="K42" s="125"/>
      <c r="L42" s="125"/>
      <c r="N42" s="125"/>
      <c r="O42" s="125"/>
      <c r="Q42" s="355"/>
      <c r="R42" s="125"/>
    </row>
    <row r="43" spans="1:18" ht="14" x14ac:dyDescent="0.3">
      <c r="A43" s="350" t="s">
        <v>374</v>
      </c>
      <c r="B43" s="390"/>
      <c r="C43" s="125"/>
      <c r="D43" s="125"/>
      <c r="E43" s="125"/>
      <c r="F43" s="125"/>
      <c r="G43" s="125"/>
      <c r="H43" s="125"/>
      <c r="I43" s="125"/>
      <c r="K43" s="125"/>
      <c r="L43" s="125"/>
      <c r="N43" s="125"/>
      <c r="O43" s="125"/>
      <c r="Q43" s="355"/>
      <c r="R43" s="125"/>
    </row>
    <row r="44" spans="1:18" ht="14" x14ac:dyDescent="0.3">
      <c r="A44" s="476" t="s">
        <v>378</v>
      </c>
      <c r="B44" s="389">
        <v>0</v>
      </c>
      <c r="C44" s="356">
        <v>0</v>
      </c>
      <c r="D44" s="356">
        <v>0</v>
      </c>
      <c r="E44" s="356">
        <v>0</v>
      </c>
      <c r="F44" s="356">
        <v>0</v>
      </c>
      <c r="G44" s="356">
        <v>0</v>
      </c>
      <c r="H44" s="357">
        <f t="shared" ref="H44:H46" si="12">SUM(D44+F44)</f>
        <v>0</v>
      </c>
      <c r="I44" s="357">
        <f t="shared" ref="I44:I46" si="13">SUM(E44+G44)</f>
        <v>0</v>
      </c>
      <c r="K44" s="357">
        <v>0</v>
      </c>
      <c r="L44" s="357">
        <v>0</v>
      </c>
      <c r="N44" s="357">
        <v>26</v>
      </c>
      <c r="O44" s="357">
        <v>40334.83</v>
      </c>
      <c r="Q44" s="354">
        <f t="shared" ref="Q44:R46" si="14">SUM(B44+H44+K44+N44)</f>
        <v>26</v>
      </c>
      <c r="R44" s="394">
        <f t="shared" si="14"/>
        <v>40334.83</v>
      </c>
    </row>
    <row r="45" spans="1:18" ht="14" x14ac:dyDescent="0.3">
      <c r="A45" s="476" t="s">
        <v>319</v>
      </c>
      <c r="B45" s="389">
        <v>0</v>
      </c>
      <c r="C45" s="356">
        <v>0</v>
      </c>
      <c r="D45" s="356">
        <v>0</v>
      </c>
      <c r="E45" s="356">
        <v>0</v>
      </c>
      <c r="F45" s="356">
        <v>0</v>
      </c>
      <c r="G45" s="356">
        <v>0</v>
      </c>
      <c r="H45" s="357">
        <f t="shared" si="12"/>
        <v>0</v>
      </c>
      <c r="I45" s="357">
        <f t="shared" ref="I45" si="15">SUM(E45+G45)</f>
        <v>0</v>
      </c>
      <c r="K45" s="357">
        <v>0</v>
      </c>
      <c r="L45" s="357">
        <v>0</v>
      </c>
      <c r="N45" s="357">
        <v>0</v>
      </c>
      <c r="O45" s="357">
        <v>0</v>
      </c>
      <c r="Q45" s="354">
        <f t="shared" ref="Q45" si="16">SUM(B45+H45+K45+N45)</f>
        <v>0</v>
      </c>
      <c r="R45" s="394">
        <f t="shared" ref="R45" si="17">SUM(C45+I45+L45+O45)</f>
        <v>0</v>
      </c>
    </row>
    <row r="46" spans="1:18" ht="14" x14ac:dyDescent="0.3">
      <c r="A46" s="476" t="s">
        <v>379</v>
      </c>
      <c r="B46" s="389">
        <v>0</v>
      </c>
      <c r="C46" s="356">
        <v>0</v>
      </c>
      <c r="D46" s="356">
        <v>0</v>
      </c>
      <c r="E46" s="356">
        <v>0</v>
      </c>
      <c r="F46" s="356">
        <v>0</v>
      </c>
      <c r="G46" s="356">
        <v>0</v>
      </c>
      <c r="H46" s="357">
        <f t="shared" si="12"/>
        <v>0</v>
      </c>
      <c r="I46" s="357">
        <f t="shared" si="13"/>
        <v>0</v>
      </c>
      <c r="K46" s="357">
        <v>0</v>
      </c>
      <c r="L46" s="357">
        <v>0</v>
      </c>
      <c r="N46" s="357">
        <v>0</v>
      </c>
      <c r="O46" s="357">
        <v>0</v>
      </c>
      <c r="Q46" s="354">
        <f t="shared" si="14"/>
        <v>0</v>
      </c>
      <c r="R46" s="394">
        <f t="shared" si="14"/>
        <v>0</v>
      </c>
    </row>
    <row r="47" spans="1:18" ht="6" customHeight="1" x14ac:dyDescent="0.3">
      <c r="A47" s="348"/>
      <c r="B47" s="390"/>
      <c r="C47" s="125"/>
      <c r="D47" s="125"/>
      <c r="E47" s="125"/>
      <c r="F47" s="125"/>
      <c r="G47" s="125"/>
      <c r="H47" s="125"/>
      <c r="I47" s="125"/>
      <c r="K47" s="125"/>
      <c r="L47" s="125"/>
      <c r="N47" s="125"/>
      <c r="O47" s="125"/>
      <c r="Q47" s="355"/>
      <c r="R47" s="125"/>
    </row>
    <row r="48" spans="1:18" ht="14" x14ac:dyDescent="0.3">
      <c r="A48" s="141" t="s">
        <v>0</v>
      </c>
      <c r="B48" s="364">
        <f t="shared" ref="B48:I48" si="18">SUM(B23:B47)</f>
        <v>60545</v>
      </c>
      <c r="C48" s="364">
        <f t="shared" si="18"/>
        <v>534575.07999999996</v>
      </c>
      <c r="D48" s="365">
        <f t="shared" si="18"/>
        <v>1072</v>
      </c>
      <c r="E48" s="365">
        <f t="shared" si="18"/>
        <v>130304.10999999999</v>
      </c>
      <c r="F48" s="365">
        <f t="shared" si="18"/>
        <v>48</v>
      </c>
      <c r="G48" s="365">
        <f t="shared" si="18"/>
        <v>81622.949999999983</v>
      </c>
      <c r="H48" s="364">
        <f t="shared" si="18"/>
        <v>1120</v>
      </c>
      <c r="I48" s="364">
        <f t="shared" si="18"/>
        <v>211927.05999999994</v>
      </c>
      <c r="K48" s="364">
        <f>SUM(K23:K47)</f>
        <v>0</v>
      </c>
      <c r="L48" s="364">
        <f>SUM(L23:L47)</f>
        <v>0</v>
      </c>
      <c r="N48" s="364">
        <f>SUM(N23:N47)</f>
        <v>26</v>
      </c>
      <c r="O48" s="364">
        <f>SUM(O23:O47)</f>
        <v>40334.83</v>
      </c>
      <c r="Q48" s="366">
        <f>SUM(Q23:Q47)</f>
        <v>61691</v>
      </c>
      <c r="R48" s="366">
        <f>SUM(R23:R47)</f>
        <v>786836.97</v>
      </c>
    </row>
    <row r="49" spans="2:18" x14ac:dyDescent="0.25">
      <c r="R49" s="462"/>
    </row>
    <row r="50" spans="2:18" x14ac:dyDescent="0.25">
      <c r="B50" s="462"/>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582" t="s">
        <v>362</v>
      </c>
      <c r="B1" s="582"/>
      <c r="C1" s="582"/>
      <c r="D1" s="582"/>
      <c r="E1" s="582"/>
      <c r="F1" s="582"/>
      <c r="G1" s="358">
        <f>'Annual Capacity'!M1</f>
        <v>45747</v>
      </c>
      <c r="H1" s="367"/>
      <c r="J1" s="185"/>
      <c r="K1" s="137"/>
      <c r="L1" s="177"/>
      <c r="N1" s="185"/>
      <c r="O1" s="137"/>
      <c r="P1" s="177"/>
      <c r="Q1" s="136"/>
      <c r="R1" s="136"/>
      <c r="S1" s="137"/>
    </row>
    <row r="2" spans="1:22" ht="20" x14ac:dyDescent="0.35">
      <c r="A2" s="599" t="s">
        <v>342</v>
      </c>
      <c r="B2" s="599"/>
      <c r="C2" s="599"/>
      <c r="D2" s="599"/>
      <c r="E2" s="599"/>
      <c r="F2" s="599"/>
      <c r="G2" s="599"/>
      <c r="H2" s="121"/>
      <c r="I2" s="586"/>
      <c r="J2" s="586"/>
      <c r="K2" s="586"/>
      <c r="L2" s="121"/>
      <c r="M2" s="586"/>
      <c r="N2" s="586"/>
      <c r="O2" s="586"/>
      <c r="P2" s="121"/>
      <c r="Q2" s="586"/>
      <c r="R2" s="586"/>
      <c r="S2" s="586"/>
    </row>
    <row r="3" spans="1:22" ht="20" x14ac:dyDescent="0.35">
      <c r="A3" s="600" t="s">
        <v>343</v>
      </c>
      <c r="B3" s="600"/>
      <c r="C3" s="600"/>
      <c r="D3" s="600"/>
      <c r="E3" s="600"/>
      <c r="F3" s="600"/>
      <c r="G3" s="600"/>
      <c r="H3" s="121"/>
      <c r="I3" s="586"/>
      <c r="J3" s="586"/>
      <c r="K3" s="586"/>
      <c r="L3" s="121"/>
      <c r="M3" s="586"/>
      <c r="N3" s="586"/>
      <c r="O3" s="586"/>
      <c r="P3" s="121"/>
      <c r="Q3" s="586"/>
      <c r="R3" s="586"/>
      <c r="S3" s="586"/>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588" t="s">
        <v>313</v>
      </c>
      <c r="F5" s="589"/>
      <c r="G5" s="590"/>
      <c r="H5" s="170"/>
      <c r="I5" s="594" t="s">
        <v>314</v>
      </c>
      <c r="J5" s="594"/>
      <c r="K5" s="594"/>
      <c r="L5" s="170"/>
      <c r="M5" s="594" t="s">
        <v>330</v>
      </c>
      <c r="N5" s="594"/>
      <c r="O5" s="594"/>
      <c r="P5" s="170"/>
      <c r="Q5" s="597" t="s">
        <v>325</v>
      </c>
      <c r="R5" s="597"/>
      <c r="S5" s="597"/>
    </row>
    <row r="6" spans="1:22" s="25" customFormat="1" ht="17.399999999999999" customHeight="1" x14ac:dyDescent="0.3">
      <c r="A6" s="171"/>
      <c r="B6" s="171"/>
      <c r="C6" s="171"/>
      <c r="D6" s="171"/>
      <c r="E6" s="591" t="s">
        <v>64</v>
      </c>
      <c r="F6" s="592"/>
      <c r="G6" s="593"/>
      <c r="H6" s="171"/>
      <c r="I6" s="587" t="s">
        <v>64</v>
      </c>
      <c r="J6" s="587"/>
      <c r="K6" s="587"/>
      <c r="L6" s="171"/>
      <c r="M6" s="587" t="s">
        <v>64</v>
      </c>
      <c r="N6" s="587"/>
      <c r="O6" s="587"/>
      <c r="P6" s="171"/>
      <c r="Q6" s="596" t="s">
        <v>64</v>
      </c>
      <c r="R6" s="596"/>
      <c r="S6" s="596"/>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36439</v>
      </c>
      <c r="F9" s="28">
        <v>986640.13</v>
      </c>
      <c r="G9" s="29">
        <f>F9/$F$11</f>
        <v>0.3764847728841178</v>
      </c>
      <c r="H9" s="155"/>
      <c r="I9" s="28">
        <v>10848</v>
      </c>
      <c r="J9" s="28">
        <v>316325.94</v>
      </c>
      <c r="K9" s="29">
        <f>J9/$J$11</f>
        <v>0.4250005364133721</v>
      </c>
      <c r="L9" s="155"/>
      <c r="M9" s="28">
        <v>25366</v>
      </c>
      <c r="N9" s="28">
        <v>335213.43</v>
      </c>
      <c r="O9" s="373">
        <f>N9/N11</f>
        <v>0.4490455044107442</v>
      </c>
      <c r="P9" s="155"/>
      <c r="Q9" s="28">
        <f>SUM(E9+I9+M9)</f>
        <v>72653</v>
      </c>
      <c r="R9" s="28">
        <f>SUM(F9+J9+N9)</f>
        <v>1638179.5</v>
      </c>
      <c r="S9" s="29">
        <f>R9/$R$11</f>
        <v>0.39844212249312211</v>
      </c>
    </row>
    <row r="10" spans="1:22" s="25" customFormat="1" ht="14.5" x14ac:dyDescent="0.35">
      <c r="A10" s="172" t="s">
        <v>58</v>
      </c>
      <c r="B10" s="173" t="s">
        <v>32</v>
      </c>
      <c r="C10" s="173"/>
      <c r="D10" s="155"/>
      <c r="E10" s="180">
        <v>92839</v>
      </c>
      <c r="F10" s="180">
        <v>1634023.9739999999</v>
      </c>
      <c r="G10" s="181">
        <f>F10/$F$11</f>
        <v>0.62351522711588225</v>
      </c>
      <c r="H10" s="155"/>
      <c r="I10" s="180">
        <v>14059</v>
      </c>
      <c r="J10" s="180">
        <v>427969.45</v>
      </c>
      <c r="K10" s="29">
        <f>J10/$J$11</f>
        <v>0.5749994635866279</v>
      </c>
      <c r="L10" s="155"/>
      <c r="M10" s="180">
        <v>36299</v>
      </c>
      <c r="N10" s="180">
        <v>411288.71</v>
      </c>
      <c r="O10" s="373">
        <f>N10/N11</f>
        <v>0.5509544955892558</v>
      </c>
      <c r="P10" s="155"/>
      <c r="Q10" s="28">
        <f>SUM(E10+I10+M10)</f>
        <v>143197</v>
      </c>
      <c r="R10" s="28">
        <f>SUM(F10+J10+N10)</f>
        <v>2473282.1340000001</v>
      </c>
      <c r="S10" s="29">
        <f>R10/$R$11</f>
        <v>0.60155787750687795</v>
      </c>
      <c r="V10" s="224"/>
    </row>
    <row r="11" spans="1:22" s="32" customFormat="1" ht="14" x14ac:dyDescent="0.3">
      <c r="A11" s="598" t="s">
        <v>20</v>
      </c>
      <c r="B11" s="598"/>
      <c r="C11" s="598"/>
      <c r="D11" s="175"/>
      <c r="E11" s="30">
        <f>SUM(E9:E10)</f>
        <v>129278</v>
      </c>
      <c r="F11" s="30">
        <f>SUM(F9:F10)</f>
        <v>2620664.1039999998</v>
      </c>
      <c r="G11" s="31">
        <f>SUM(G9:G10)</f>
        <v>1</v>
      </c>
      <c r="H11" s="175"/>
      <c r="I11" s="30">
        <f>SUM(I9:I10)</f>
        <v>24907</v>
      </c>
      <c r="J11" s="30">
        <f>SUM(J9:J10)</f>
        <v>744295.39</v>
      </c>
      <c r="K11" s="31">
        <f>SUM(K9:K10)</f>
        <v>1</v>
      </c>
      <c r="L11" s="175"/>
      <c r="M11" s="30">
        <f>SUM(M9:M10)</f>
        <v>61665</v>
      </c>
      <c r="N11" s="30">
        <f>SUM(N9:N10)</f>
        <v>746502.14</v>
      </c>
      <c r="O11" s="31">
        <f>SUM(O9:O10)</f>
        <v>1</v>
      </c>
      <c r="P11" s="175"/>
      <c r="Q11" s="188">
        <f>SUM(Q9:Q10)</f>
        <v>215850</v>
      </c>
      <c r="R11" s="188">
        <f>SUM(R9:R10)</f>
        <v>4111461.6340000001</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587" t="s">
        <v>67</v>
      </c>
      <c r="F14" s="587"/>
      <c r="G14" s="587"/>
      <c r="H14" s="171"/>
      <c r="I14" s="583" t="s">
        <v>67</v>
      </c>
      <c r="J14" s="584"/>
      <c r="K14" s="585"/>
      <c r="L14" s="171"/>
      <c r="M14" s="587" t="s">
        <v>67</v>
      </c>
      <c r="N14" s="587"/>
      <c r="O14" s="587"/>
      <c r="P14" s="171"/>
      <c r="Q14" s="596" t="s">
        <v>67</v>
      </c>
      <c r="R14" s="596"/>
      <c r="S14" s="596"/>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31981</v>
      </c>
      <c r="F16" s="28">
        <v>287727.51500000001</v>
      </c>
      <c r="G16" s="29">
        <f>F16/F18</f>
        <v>0.28113047219809062</v>
      </c>
      <c r="H16" s="155"/>
      <c r="I16" s="28">
        <v>9978</v>
      </c>
      <c r="J16" s="28">
        <v>97916.9</v>
      </c>
      <c r="K16" s="29">
        <f>J16/$J$18</f>
        <v>0.46780506339527822</v>
      </c>
      <c r="L16" s="155"/>
      <c r="M16" s="28">
        <v>24680</v>
      </c>
      <c r="N16" s="28">
        <v>240586.04</v>
      </c>
      <c r="O16" s="373">
        <f>N16/N18</f>
        <v>0.44915307982217662</v>
      </c>
      <c r="P16" s="155"/>
      <c r="Q16" s="28">
        <f>SUM(E16+I16+M16)</f>
        <v>66639</v>
      </c>
      <c r="R16" s="28">
        <f>SUM(F16+J16+N16)</f>
        <v>626230.45500000007</v>
      </c>
      <c r="S16" s="29">
        <f>R16/$R$18</f>
        <v>0.35411838154247877</v>
      </c>
      <c r="V16" s="224"/>
    </row>
    <row r="17" spans="1:19" s="25" customFormat="1" ht="14.5" x14ac:dyDescent="0.35">
      <c r="A17" s="38" t="s">
        <v>58</v>
      </c>
      <c r="B17" s="27" t="s">
        <v>32</v>
      </c>
      <c r="C17" s="27"/>
      <c r="D17" s="155"/>
      <c r="E17" s="28">
        <v>90195</v>
      </c>
      <c r="F17" s="28">
        <v>735738.61</v>
      </c>
      <c r="G17" s="29">
        <f>F17/F18</f>
        <v>0.71886952780190938</v>
      </c>
      <c r="H17" s="155"/>
      <c r="I17" s="28">
        <v>13302</v>
      </c>
      <c r="J17" s="28">
        <v>111394.43</v>
      </c>
      <c r="K17" s="29">
        <f>J17/$J$18</f>
        <v>0.53219493660472172</v>
      </c>
      <c r="L17" s="155"/>
      <c r="M17" s="28">
        <v>36012</v>
      </c>
      <c r="N17" s="28">
        <v>295057.71000000002</v>
      </c>
      <c r="O17" s="373">
        <f>N17/N18</f>
        <v>0.55084692017782344</v>
      </c>
      <c r="P17" s="155"/>
      <c r="Q17" s="28">
        <f>SUM(E17+I17+M17)</f>
        <v>139509</v>
      </c>
      <c r="R17" s="28">
        <f>SUM(F17+J17+N17)</f>
        <v>1142190.75</v>
      </c>
      <c r="S17" s="29">
        <f>R17/$R$18</f>
        <v>0.64588161845752123</v>
      </c>
    </row>
    <row r="18" spans="1:19" s="32" customFormat="1" ht="14" x14ac:dyDescent="0.3">
      <c r="A18" s="598" t="s">
        <v>20</v>
      </c>
      <c r="B18" s="598"/>
      <c r="C18" s="598"/>
      <c r="D18" s="175"/>
      <c r="E18" s="30">
        <f>SUM(E16:E17)</f>
        <v>122176</v>
      </c>
      <c r="F18" s="30">
        <f>SUM(F16:F17)</f>
        <v>1023466.125</v>
      </c>
      <c r="G18" s="31">
        <f>SUM(G16:G17)</f>
        <v>1</v>
      </c>
      <c r="H18" s="175"/>
      <c r="I18" s="30">
        <f>SUM(I16:I17)</f>
        <v>23280</v>
      </c>
      <c r="J18" s="30">
        <f>SUM(J16:J17)</f>
        <v>209311.33</v>
      </c>
      <c r="K18" s="31">
        <f>SUM(K16:K17)</f>
        <v>1</v>
      </c>
      <c r="L18" s="175"/>
      <c r="M18" s="30">
        <f>SUM(M16:M17)</f>
        <v>60692</v>
      </c>
      <c r="N18" s="30">
        <f>SUM(N16:N17)</f>
        <v>535643.75</v>
      </c>
      <c r="O18" s="31">
        <f>SUM(O16:O17)</f>
        <v>1</v>
      </c>
      <c r="P18" s="175"/>
      <c r="Q18" s="188">
        <f>SUM(Q16:Q17)</f>
        <v>206148</v>
      </c>
      <c r="R18" s="188">
        <f>SUM(R16:R17)</f>
        <v>1768421.2050000001</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595" t="s">
        <v>393</v>
      </c>
      <c r="B21" s="595"/>
      <c r="C21" s="595"/>
      <c r="D21" s="595"/>
      <c r="E21" s="595"/>
      <c r="F21" s="595"/>
      <c r="G21" s="595"/>
      <c r="H21" s="595"/>
      <c r="I21" s="595"/>
      <c r="J21" s="595"/>
      <c r="K21" s="595"/>
      <c r="L21" s="595"/>
      <c r="M21" s="595"/>
      <c r="N21" s="595"/>
      <c r="O21" s="595"/>
      <c r="P21" s="595"/>
      <c r="Q21" s="595"/>
      <c r="R21" s="595"/>
      <c r="S21" s="595"/>
    </row>
    <row r="24" spans="1:19" x14ac:dyDescent="0.35">
      <c r="I24" s="386"/>
      <c r="J24" s="386"/>
    </row>
    <row r="25" spans="1:19" x14ac:dyDescent="0.35">
      <c r="I25" s="386"/>
      <c r="J25" s="386"/>
    </row>
    <row r="27" spans="1:19" x14ac:dyDescent="0.35">
      <c r="I27" s="386"/>
      <c r="J27" s="386"/>
    </row>
    <row r="28" spans="1:19" x14ac:dyDescent="0.35">
      <c r="I28" s="386"/>
      <c r="J28" s="386"/>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2025-03-16T15:25:36Z</cp:lastPrinted>
  <dcterms:created xsi:type="dcterms:W3CDTF">2009-08-03T14:10:19Z</dcterms:created>
  <dcterms:modified xsi:type="dcterms:W3CDTF">2025-04-14T17:51:34Z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