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employees.root.local\PW\EFF\NewBrunswick\NJ Clean Energy Program\PA 2016-X-23938\PRG - SRP - Solar Registration Program\Reporting - Solar\Monthly Reports\2025 Monthly\(05) May 2025\To be Posted on Website\"/>
    </mc:Choice>
  </mc:AlternateContent>
  <xr:revisionPtr revIDLastSave="0" documentId="13_ncr:1_{1F0F8667-669C-42D9-8F23-AE5FCB1860C1}" xr6:coauthVersionLast="47" xr6:coauthVersionMax="47" xr10:uidLastSave="{00000000-0000-0000-0000-000000000000}"/>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Type'!$A$1:$N$40</definedName>
    <definedName name="_xlnm.Print_Area" localSheetId="0">'Pipeline - Solar Summary'!$A$1:$AI$35</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3" i="1" l="1"/>
  <c r="R33" i="1"/>
  <c r="Q33" i="1"/>
  <c r="I60" i="12"/>
  <c r="V60" i="12" s="1"/>
  <c r="H60" i="12"/>
  <c r="U60" i="12" s="1"/>
  <c r="I59" i="12"/>
  <c r="V59" i="12" s="1"/>
  <c r="H59" i="12"/>
  <c r="U59" i="12" s="1"/>
  <c r="I58" i="12"/>
  <c r="V58" i="12" s="1"/>
  <c r="H58" i="12"/>
  <c r="U58" i="12" s="1"/>
  <c r="L69" i="12"/>
  <c r="K69" i="12"/>
  <c r="D23" i="12"/>
  <c r="C23" i="12"/>
  <c r="D21" i="12"/>
  <c r="C21" i="12"/>
  <c r="C32" i="13"/>
  <c r="B32" i="13"/>
  <c r="G32" i="13"/>
  <c r="F32" i="13"/>
  <c r="AH20" i="1"/>
  <c r="C6" i="13" s="1"/>
  <c r="B6" i="13"/>
  <c r="AG20" i="1"/>
  <c r="I63" i="12" l="1"/>
  <c r="V63" i="12" s="1"/>
  <c r="H63" i="12"/>
  <c r="U63" i="12" s="1"/>
  <c r="F33" i="13"/>
  <c r="G33" i="13"/>
  <c r="M16" i="1"/>
  <c r="N16" i="1"/>
  <c r="I37" i="12"/>
  <c r="V37" i="12" s="1"/>
  <c r="H37" i="12"/>
  <c r="U37" i="12" s="1"/>
  <c r="I38" i="12"/>
  <c r="V38" i="12" s="1"/>
  <c r="H38" i="12"/>
  <c r="U38" i="12" s="1"/>
  <c r="G52" i="13"/>
  <c r="C52" i="13"/>
  <c r="F46" i="13"/>
  <c r="F35" i="13"/>
  <c r="I66" i="12"/>
  <c r="V66" i="12" s="1"/>
  <c r="H66" i="12"/>
  <c r="U66" i="12" s="1"/>
  <c r="AH5" i="1" l="1"/>
  <c r="AG7" i="1"/>
  <c r="AH7" i="1"/>
  <c r="AG10" i="1"/>
  <c r="AH10" i="1"/>
  <c r="AG13" i="1"/>
  <c r="AH13" i="1"/>
  <c r="AH29" i="1"/>
  <c r="AH25" i="1"/>
  <c r="AG29" i="1"/>
  <c r="AG25" i="1"/>
  <c r="B7" i="13" s="1"/>
  <c r="AG5" i="1"/>
  <c r="D26" i="12"/>
  <c r="E21" i="12" s="1"/>
  <c r="F52" i="13"/>
  <c r="D50" i="13"/>
  <c r="B52" i="13"/>
  <c r="M9" i="8"/>
  <c r="M8" i="8"/>
  <c r="L9" i="8"/>
  <c r="L8" i="8"/>
  <c r="C26" i="12"/>
  <c r="K51" i="13"/>
  <c r="J51" i="13"/>
  <c r="K50" i="13"/>
  <c r="J50" i="13"/>
  <c r="K49" i="13"/>
  <c r="J49" i="13"/>
  <c r="K25" i="13"/>
  <c r="K24" i="13"/>
  <c r="K23" i="13"/>
  <c r="K22" i="13"/>
  <c r="K21" i="13"/>
  <c r="K20" i="13"/>
  <c r="K19" i="13"/>
  <c r="K18" i="13"/>
  <c r="K17" i="13"/>
  <c r="K16" i="13"/>
  <c r="K15" i="13"/>
  <c r="J25" i="13"/>
  <c r="J24" i="13"/>
  <c r="J23" i="13"/>
  <c r="J22" i="13"/>
  <c r="J21" i="13"/>
  <c r="J20" i="13"/>
  <c r="J19" i="13"/>
  <c r="J18" i="13"/>
  <c r="J17" i="13"/>
  <c r="J16" i="13"/>
  <c r="J15" i="13"/>
  <c r="M16" i="8"/>
  <c r="M15" i="8"/>
  <c r="L16" i="8"/>
  <c r="L15" i="8"/>
  <c r="U1" i="1"/>
  <c r="B8" i="13" l="1"/>
  <c r="E23" i="12"/>
  <c r="K52" i="13"/>
  <c r="J52" i="13"/>
  <c r="D51" i="13"/>
  <c r="AH16" i="1"/>
  <c r="AH33" i="1" s="1"/>
  <c r="AG16" i="1"/>
  <c r="AG33" i="1" s="1"/>
  <c r="D49" i="13"/>
  <c r="E22" i="12"/>
  <c r="E24" i="12"/>
  <c r="L17" i="8"/>
  <c r="M10" i="8"/>
  <c r="N9" i="8" s="1"/>
  <c r="L10" i="8"/>
  <c r="M17" i="8"/>
  <c r="N16" i="8" s="1"/>
  <c r="K26" i="13"/>
  <c r="J26" i="13"/>
  <c r="D52" i="13" l="1"/>
  <c r="E26" i="12"/>
  <c r="N15" i="8"/>
  <c r="N8" i="8"/>
  <c r="L20" i="13"/>
  <c r="L19" i="13"/>
  <c r="L18" i="13"/>
  <c r="L16" i="13"/>
  <c r="L21" i="13"/>
  <c r="L25" i="13"/>
  <c r="L17" i="13"/>
  <c r="L24" i="13"/>
  <c r="L23" i="13"/>
  <c r="L15" i="13"/>
  <c r="L22" i="13"/>
  <c r="V16" i="1"/>
  <c r="V33" i="1" s="1"/>
  <c r="U16" i="1"/>
  <c r="U33" i="1" s="1"/>
  <c r="R16" i="1"/>
  <c r="Q16" i="1"/>
  <c r="B40" i="13"/>
  <c r="C40" i="13"/>
  <c r="F40" i="13"/>
  <c r="G40" i="13"/>
  <c r="I67" i="12"/>
  <c r="V67" i="12" s="1"/>
  <c r="H67" i="12"/>
  <c r="U67" i="12" s="1"/>
  <c r="I65" i="12"/>
  <c r="V65" i="12" s="1"/>
  <c r="H65" i="12"/>
  <c r="U65" i="12" s="1"/>
  <c r="I64" i="12"/>
  <c r="V64" i="12" s="1"/>
  <c r="H64" i="12"/>
  <c r="U64" i="12" s="1"/>
  <c r="E69" i="12" l="1"/>
  <c r="D69" i="12"/>
  <c r="C33" i="13"/>
  <c r="B33" i="13"/>
  <c r="K32" i="13"/>
  <c r="K33" i="13" s="1"/>
  <c r="J32" i="13"/>
  <c r="J33" i="13" s="1"/>
  <c r="S69" i="12"/>
  <c r="R69" i="12"/>
  <c r="P69" i="12"/>
  <c r="O69" i="12"/>
  <c r="G69" i="12"/>
  <c r="F69" i="12"/>
  <c r="C69" i="12"/>
  <c r="B69" i="12"/>
  <c r="I54" i="12"/>
  <c r="V54" i="12" s="1"/>
  <c r="H54" i="12"/>
  <c r="U54" i="12" s="1"/>
  <c r="I45" i="12"/>
  <c r="V45" i="12" s="1"/>
  <c r="H45" i="12"/>
  <c r="U45" i="12" s="1"/>
  <c r="I39" i="12"/>
  <c r="V39" i="12" s="1"/>
  <c r="H39" i="12"/>
  <c r="U39" i="12" s="1"/>
  <c r="I47" i="12"/>
  <c r="V47" i="12" s="1"/>
  <c r="H47" i="12"/>
  <c r="U47" i="12" s="1"/>
  <c r="I50" i="12"/>
  <c r="V50" i="12" s="1"/>
  <c r="H50" i="12"/>
  <c r="U50" i="12" s="1"/>
  <c r="I48" i="12"/>
  <c r="V48" i="12" s="1"/>
  <c r="H48" i="12"/>
  <c r="U48" i="12" s="1"/>
  <c r="I53" i="12"/>
  <c r="V53" i="12" s="1"/>
  <c r="H53" i="12"/>
  <c r="U53" i="12" s="1"/>
  <c r="I55" i="12"/>
  <c r="V55" i="12" s="1"/>
  <c r="H55" i="12"/>
  <c r="U55" i="12" s="1"/>
  <c r="S16" i="1" l="1"/>
  <c r="S20" i="1"/>
  <c r="S29" i="1"/>
  <c r="S10" i="1"/>
  <c r="S7" i="1"/>
  <c r="S25" i="1"/>
  <c r="S13" i="1"/>
  <c r="S5" i="1"/>
  <c r="L32" i="13"/>
  <c r="L33" i="13" s="1"/>
  <c r="H33" i="13"/>
  <c r="D32" i="13"/>
  <c r="D33" i="13" s="1"/>
  <c r="I43" i="12"/>
  <c r="V43" i="12" s="1"/>
  <c r="H43" i="12"/>
  <c r="U43" i="12" s="1"/>
  <c r="I52" i="12"/>
  <c r="V52" i="12" s="1"/>
  <c r="H52" i="12"/>
  <c r="U52" i="12" s="1"/>
  <c r="AC1" i="1"/>
  <c r="A2" i="8"/>
  <c r="A2" i="12"/>
  <c r="A18" i="12" s="1"/>
  <c r="A2" i="13"/>
  <c r="C26" i="13"/>
  <c r="D25" i="13" s="1"/>
  <c r="B26" i="13"/>
  <c r="I42" i="12"/>
  <c r="V42" i="12" s="1"/>
  <c r="H42" i="12"/>
  <c r="U42" i="12" s="1"/>
  <c r="D14" i="12"/>
  <c r="C14" i="12"/>
  <c r="I17" i="8"/>
  <c r="J16" i="8" s="1"/>
  <c r="H17" i="8"/>
  <c r="I10" i="8"/>
  <c r="J9" i="8" s="1"/>
  <c r="H10" i="8"/>
  <c r="I51" i="12"/>
  <c r="V51" i="12" s="1"/>
  <c r="I49" i="12"/>
  <c r="V49" i="12" s="1"/>
  <c r="I46" i="12"/>
  <c r="V46" i="12" s="1"/>
  <c r="I44" i="12"/>
  <c r="V44" i="12" s="1"/>
  <c r="I36" i="12"/>
  <c r="V36" i="12" s="1"/>
  <c r="H51" i="12"/>
  <c r="U51" i="12" s="1"/>
  <c r="H49" i="12"/>
  <c r="U49" i="12" s="1"/>
  <c r="H46" i="12"/>
  <c r="U46" i="12" s="1"/>
  <c r="H44" i="12"/>
  <c r="U44" i="12" s="1"/>
  <c r="H36" i="12"/>
  <c r="U36" i="12" s="1"/>
  <c r="I69" i="12" l="1"/>
  <c r="H69" i="12"/>
  <c r="D22" i="13"/>
  <c r="D15" i="13"/>
  <c r="D19" i="13"/>
  <c r="D23" i="13"/>
  <c r="D18" i="13"/>
  <c r="D16" i="13"/>
  <c r="D20" i="13"/>
  <c r="D24" i="13"/>
  <c r="D17" i="13"/>
  <c r="D21" i="13"/>
  <c r="J15" i="8"/>
  <c r="J8" i="8"/>
  <c r="G26" i="13"/>
  <c r="F26" i="13"/>
  <c r="C8" i="13"/>
  <c r="C7" i="13"/>
  <c r="AD33" i="1"/>
  <c r="AC33" i="1"/>
  <c r="Y33" i="1"/>
  <c r="U69" i="12" l="1"/>
  <c r="V69" i="12"/>
  <c r="H25" i="13"/>
  <c r="H21" i="13"/>
  <c r="H17" i="13"/>
  <c r="H20" i="13"/>
  <c r="H16" i="13"/>
  <c r="H19" i="13"/>
  <c r="H15" i="13"/>
  <c r="H18" i="13"/>
  <c r="H24" i="13"/>
  <c r="H23" i="13"/>
  <c r="H22" i="13"/>
  <c r="D26" i="13"/>
  <c r="Z33" i="1"/>
  <c r="AA25" i="1" l="1"/>
  <c r="H26" i="13"/>
  <c r="N33" i="1" l="1"/>
  <c r="M33" i="1"/>
  <c r="E17" i="8" l="1"/>
  <c r="D17" i="8"/>
  <c r="E10" i="8"/>
  <c r="D10" i="8"/>
  <c r="K39" i="13"/>
  <c r="J39" i="13"/>
  <c r="F9" i="8" l="1"/>
  <c r="F8" i="8"/>
  <c r="J40" i="13"/>
  <c r="K40" i="13"/>
  <c r="D39" i="13"/>
  <c r="J10" i="8"/>
  <c r="E6" i="12"/>
  <c r="E7" i="12"/>
  <c r="E8" i="12"/>
  <c r="E5" i="12"/>
  <c r="E10" i="12"/>
  <c r="E13" i="12"/>
  <c r="E11" i="12"/>
  <c r="E9" i="12"/>
  <c r="E12" i="12"/>
  <c r="C5" i="13"/>
  <c r="C9" i="13" s="1"/>
  <c r="D40" i="13" l="1"/>
  <c r="N10" i="8"/>
  <c r="N17" i="8"/>
  <c r="L26" i="13"/>
  <c r="E14" i="12"/>
  <c r="J17" i="8"/>
  <c r="B5" i="13"/>
  <c r="B9" i="13" s="1"/>
  <c r="AI20" i="1"/>
  <c r="F10" i="8"/>
  <c r="D5" i="13" l="1"/>
  <c r="D6" i="13"/>
  <c r="D7" i="13"/>
  <c r="AI29" i="1"/>
  <c r="AI25" i="1"/>
  <c r="D8" i="13"/>
  <c r="AI16" i="1"/>
  <c r="D9" i="13" l="1"/>
  <c r="J16" i="1"/>
  <c r="I16" i="1"/>
  <c r="I33" i="1" s="1"/>
  <c r="J33" i="1" l="1"/>
  <c r="K16" i="1" l="1"/>
  <c r="K5" i="1"/>
  <c r="AI13" i="1"/>
  <c r="K13" i="1"/>
  <c r="AI10" i="1"/>
  <c r="K29" i="1"/>
  <c r="K10" i="1"/>
  <c r="AI7" i="1"/>
  <c r="K25" i="1"/>
  <c r="K7" i="1"/>
  <c r="AI5" i="1"/>
  <c r="AA33" i="1" l="1"/>
  <c r="K33" i="1"/>
  <c r="AI33" i="1"/>
  <c r="C16" i="1" l="1"/>
  <c r="C33" i="1" s="1"/>
  <c r="F16" i="1" l="1"/>
  <c r="F33" i="1" s="1"/>
  <c r="E16" i="1"/>
  <c r="E33" i="1" s="1"/>
  <c r="B16" i="1" l="1"/>
  <c r="B33" i="1" s="1"/>
</calcChain>
</file>

<file path=xl/sharedStrings.xml><?xml version="1.0" encoding="utf-8"?>
<sst xmlns="http://schemas.openxmlformats.org/spreadsheetml/2006/main" count="326" uniqueCount="146">
  <si>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</si>
  <si>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</si>
  <si>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</si>
  <si>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</si>
  <si>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</si>
  <si>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</si>
  <si>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</si>
  <si>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</si>
  <si>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</si>
  <si>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</si>
  <si>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</si>
  <si>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</si>
  <si>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</si>
  <si>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</si>
  <si>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</si>
  <si>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</si>
  <si>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</si>
  <si>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</si>
  <si>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</si>
  <si>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</si>
  <si>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</si>
  <si>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</si>
  <si>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</si>
  <si>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</si>
  <si>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</si>
  <si>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</si>
  <si>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</si>
  <si>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</si>
  <si>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</si>
  <si>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</si>
  <si>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</si>
  <si>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</si>
  <si>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</si>
  <si>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</si>
  <si>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</si>
  <si>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</si>
  <si>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</si>
  <si>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</si>
  <si>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</si>
  <si>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</si>
  <si>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</si>
  <si>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</si>
  <si>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</si>
  <si>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</si>
  <si>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</si>
  <si>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</si>
  <si>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</si>
  <si>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</si>
  <si>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</si>
  <si>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</si>
  <si>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</si>
  <si>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</si>
  <si>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</si>
  <si>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</si>
  <si>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</si>
  <si>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</si>
  <si>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</si>
  <si>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</si>
  <si>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</si>
  <si>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</si>
  <si>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</si>
  <si>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</si>
  <si>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</si>
  <si>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</si>
  <si>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</si>
  <si>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</si>
  <si>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</si>
  <si>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</si>
  <si>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</si>
  <si>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</si>
  <si>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</si>
  <si>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</si>
  <si>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</si>
  <si>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</si>
  <si>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</si>
  <si>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</si>
  <si>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</si>
  <si>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</si>
  <si>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</si>
  <si>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</si>
  <si>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</si>
  <si>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</si>
  <si>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</si>
  <si>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</si>
  <si>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</si>
  <si>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</si>
  <si>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</si>
  <si>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</si>
  <si>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</si>
  <si>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</si>
  <si>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</si>
  <si>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</si>
  <si>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</si>
  <si>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</si>
  <si>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</si>
  <si>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</si>
  <si>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</si>
  <si>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</si>
  <si>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</si>
  <si>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</si>
  <si>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</si>
  <si>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</si>
  <si>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</si>
  <si>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</si>
  <si>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</si>
  <si>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</si>
  <si>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</si>
  <si>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</si>
  <si>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</si>
  <si>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</si>
  <si>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</si>
  <si>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</si>
  <si>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</si>
  <si>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</si>
  <si>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</si>
  <si>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</si>
  <si>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</si>
  <si>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</si>
  <si>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</si>
  <si>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</si>
  <si>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</si>
  <si>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</si>
  <si>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</si>
  <si>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</si>
  <si>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</si>
  <si>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</si>
  <si>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</si>
  <si>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</si>
  <si>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</si>
  <si>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</si>
  <si>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</si>
  <si>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</si>
  <si>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</si>
  <si>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</si>
  <si>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</si>
  <si>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</si>
  <si>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Canopy &amp; Carport</t>
  </si>
  <si>
    <t>Note:  The above tables provide a summary of responses regarding the use of Third Party Ownership (TPO) as reported by the registrant for all behind the meter registrations.</t>
  </si>
  <si>
    <t>Remote Net Metering</t>
  </si>
  <si>
    <t>Total TI, ADI (CSEP &amp; RNM)                              and CSI (CSI)</t>
  </si>
  <si>
    <t>as of 05/31/2025</t>
  </si>
  <si>
    <t xml:space="preserve">Previously Reported through 04/30/2025                      </t>
  </si>
  <si>
    <r>
      <t xml:space="preserve">Note: </t>
    </r>
    <r>
      <rPr>
        <sz val="11"/>
        <color theme="1"/>
        <rFont val="Arial"/>
        <family val="2"/>
      </rPr>
      <t>a subsection t project was expired in May</t>
    </r>
  </si>
  <si>
    <t>NJSTRE1552106291</t>
  </si>
  <si>
    <t>Project Number</t>
  </si>
  <si>
    <t>Subsection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</si>
</sst>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8"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
      <sz val="12"/>
      <color rgb="FFFF0000"/>
      <name val="Arial"/>
      <family val="2"/>
    </font>
    <font>
      <sz val="11"/>
      <color rgb="FFFF0000"/>
      <name val="Arial"/>
      <family val="2"/>
    </font>
    <font>
      <sz val="11"/>
      <color theme="1"/>
      <name val="Aptos"/>
      <family val="2"/>
    </font>
  </fonts>
  <fills count="51">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51">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3" fontId="3" fillId="0" borderId="0" xfId="0" applyNumberFormat="1" applyFont="1" applyAlignment="1">
      <alignment vertical="center"/>
    </xf>
    <xf numFmtId="0" fontId="56" fillId="4" borderId="0" xfId="1" applyFont="1" applyFill="1"/>
    <xf numFmtId="3" fontId="5" fillId="4" borderId="1" xfId="1" quotePrefix="1" applyNumberFormat="1" applyFill="1" applyBorder="1" applyAlignment="1">
      <alignment horizontal="center" vertical="center" wrapText="1"/>
    </xf>
    <xf numFmtId="3" fontId="5" fillId="0" borderId="1" xfId="1" applyNumberFormat="1" applyBorder="1"/>
    <xf numFmtId="3" fontId="14" fillId="0" borderId="0" xfId="0" applyNumberFormat="1" applyFont="1"/>
    <xf numFmtId="0" fontId="47" fillId="0" borderId="0" xfId="0" applyFont="1" applyAlignment="1">
      <alignment horizontal="left" vertical="center" wrapText="1"/>
    </xf>
    <xf numFmtId="0" fontId="57" fillId="0" borderId="1" xfId="0" applyFont="1" applyBorder="1"/>
    <xf numFmtId="3" fontId="47" fillId="0" borderId="1" xfId="0" applyNumberFormat="1" applyFont="1" applyBorder="1" applyAlignment="1">
      <alignment horizontal="center" vertical="center"/>
    </xf>
    <xf numFmtId="0" fontId="11" fillId="50" borderId="1" xfId="1" applyFont="1" applyFill="1" applyBorder="1"/>
    <xf numFmtId="0" fontId="11" fillId="50" borderId="1" xfId="1" applyFont="1" applyFill="1" applyBorder="1" applyAlignment="1">
      <alignment horizontal="center"/>
    </xf>
    <xf numFmtId="4" fontId="5" fillId="7" borderId="1" xfId="1" applyNumberFormat="1" applyFill="1" applyBorder="1"/>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1" fillId="0" borderId="0" xfId="0" applyFont="1" applyAlignment="1">
      <alignment horizontal="left" vertical="top" wrapText="1"/>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53" fillId="0" borderId="4" xfId="0" applyNumberFormat="1" applyFont="1" applyBorder="1" applyAlignment="1">
      <alignment horizontal="center" vertical="center"/>
    </xf>
    <xf numFmtId="0" fontId="54" fillId="42" borderId="0" xfId="0" applyFont="1" applyFill="1" applyAlignment="1">
      <alignment horizontal="center" vertical="center"/>
    </xf>
    <xf numFmtId="0" fontId="54" fillId="42" borderId="11" xfId="0" applyFont="1" applyFill="1" applyBorder="1" applyAlignment="1">
      <alignment horizontal="center" vertical="center"/>
    </xf>
    <xf numFmtId="0" fontId="33" fillId="0" borderId="0" xfId="0" applyFont="1" applyAlignment="1">
      <alignment horizontal="center" wrapText="1"/>
    </xf>
    <xf numFmtId="0" fontId="33" fillId="0" borderId="11" xfId="0" applyFont="1" applyBorder="1" applyAlignment="1">
      <alignment horizontal="center"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3" fontId="4" fillId="48" borderId="3"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8" fillId="0" borderId="1" xfId="0" applyNumberFormat="1" applyFont="1" applyBorder="1" applyAlignment="1">
      <alignment horizontal="center" vertical="center"/>
    </xf>
    <xf numFmtId="0" fontId="46" fillId="0" borderId="0" xfId="0" applyFont="1" applyAlignment="1">
      <alignment horizontal="left" vertical="center" wrapText="1"/>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4" fillId="7" borderId="1" xfId="1" applyNumberFormat="1" applyFont="1" applyFill="1" applyBorder="1" applyAlignment="1">
      <alignment horizontal="center" vertic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50" fillId="0" borderId="0" xfId="0" applyFont="1" applyAlignment="1">
      <alignment horizontal="left" vertical="top" wrapText="1"/>
    </xf>
    <xf numFmtId="0" fontId="36" fillId="0" borderId="0" xfId="0" applyFont="1" applyAlignment="1">
      <alignment horizontal="left" vertical="top" wrapText="1"/>
    </xf>
    <xf numFmtId="0" fontId="11" fillId="5" borderId="1" xfId="1" applyFont="1" applyFill="1" applyBorder="1" applyAlignment="1">
      <alignment horizontal="center"/>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55" fillId="0" borderId="0" xfId="0" applyFont="1" applyAlignment="1">
      <alignment horizontal="center" vertical="center" wrapText="1"/>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12"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xf numFmtId="3" fontId="1" fillId="0" borderId="3" xfId="0" applyNumberFormat="1" applyFont="1" applyFill="1" applyBorder="1" applyAlignment="1">
      <alignment horizontal="center" vertical="center"/>
    </xf>
    <xf numFmtId="3" fontId="1" fillId="0" borderId="7"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1"/>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91" t="s">
        <v>0</v>
      </c>
      <c r="B1" s="291"/>
      <c r="C1" s="291"/>
      <c r="E1" s="260" t="s">
        <v>1</v>
      </c>
      <c r="F1" s="260"/>
      <c r="H1" s="162" t="s">
        <v>2</v>
      </c>
      <c r="I1" s="157"/>
      <c r="J1" s="157"/>
      <c r="K1" s="157"/>
      <c r="M1" s="260" t="s">
        <v>141</v>
      </c>
      <c r="N1" s="260"/>
      <c r="P1" s="258" t="s">
        <v>3</v>
      </c>
      <c r="Q1" s="258"/>
      <c r="R1" s="258"/>
      <c r="S1" s="258"/>
      <c r="U1" s="260" t="str">
        <f>M1</f>
        <v xml:space="preserve">Previously Reported through 04/30/2025                      </v>
      </c>
      <c r="V1" s="260"/>
      <c r="X1" s="258" t="s">
        <v>4</v>
      </c>
      <c r="Y1" s="258"/>
      <c r="Z1" s="258"/>
      <c r="AA1" s="258"/>
      <c r="AC1" s="260" t="str">
        <f>M1</f>
        <v xml:space="preserve">Previously Reported through 04/30/2025                      </v>
      </c>
      <c r="AD1" s="260"/>
      <c r="AF1" s="281" t="s">
        <v>5</v>
      </c>
      <c r="AG1" s="281"/>
      <c r="AH1" s="281"/>
      <c r="AI1" s="281"/>
    </row>
    <row r="2" spans="1:35" ht="21" x14ac:dyDescent="0.35">
      <c r="A2" s="292" t="s">
        <v>6</v>
      </c>
      <c r="B2" s="292"/>
      <c r="C2" s="292"/>
      <c r="E2" s="261"/>
      <c r="F2" s="261"/>
      <c r="H2" s="163" t="s">
        <v>140</v>
      </c>
      <c r="I2" s="158"/>
      <c r="J2" s="158"/>
      <c r="K2" s="158"/>
      <c r="M2" s="261"/>
      <c r="N2" s="261"/>
      <c r="P2" s="259"/>
      <c r="Q2" s="259"/>
      <c r="R2" s="259"/>
      <c r="S2" s="259"/>
      <c r="U2" s="261"/>
      <c r="V2" s="261"/>
      <c r="X2" s="258"/>
      <c r="Y2" s="258"/>
      <c r="Z2" s="258"/>
      <c r="AA2" s="258"/>
      <c r="AC2" s="260"/>
      <c r="AD2" s="260"/>
      <c r="AF2" s="282"/>
      <c r="AG2" s="282"/>
      <c r="AH2" s="282"/>
      <c r="AI2" s="282"/>
    </row>
    <row r="3" spans="1:35" ht="24.65" customHeight="1" x14ac:dyDescent="0.35">
      <c r="A3" s="262" t="s">
        <v>7</v>
      </c>
      <c r="B3" s="264" t="s">
        <v>8</v>
      </c>
      <c r="C3" s="266" t="s">
        <v>9</v>
      </c>
      <c r="D3" s="1"/>
      <c r="E3" s="21" t="s">
        <v>10</v>
      </c>
      <c r="F3" s="20" t="s">
        <v>11</v>
      </c>
      <c r="G3" s="1"/>
      <c r="H3" s="262" t="s">
        <v>7</v>
      </c>
      <c r="I3" s="264" t="s">
        <v>8</v>
      </c>
      <c r="J3" s="266" t="s">
        <v>12</v>
      </c>
      <c r="K3" s="19" t="s">
        <v>13</v>
      </c>
      <c r="L3" s="1"/>
      <c r="M3" s="21" t="s">
        <v>10</v>
      </c>
      <c r="N3" s="20" t="s">
        <v>11</v>
      </c>
      <c r="O3" s="1"/>
      <c r="P3" s="262" t="s">
        <v>7</v>
      </c>
      <c r="Q3" s="264" t="s">
        <v>8</v>
      </c>
      <c r="R3" s="266" t="s">
        <v>12</v>
      </c>
      <c r="S3" s="19" t="s">
        <v>13</v>
      </c>
      <c r="T3" s="1"/>
      <c r="U3" s="21" t="s">
        <v>10</v>
      </c>
      <c r="V3" s="20" t="s">
        <v>11</v>
      </c>
      <c r="W3" s="1"/>
      <c r="X3" s="298" t="s">
        <v>7</v>
      </c>
      <c r="Y3" s="299" t="s">
        <v>8</v>
      </c>
      <c r="Z3" s="299" t="s">
        <v>12</v>
      </c>
      <c r="AA3" s="19" t="s">
        <v>13</v>
      </c>
      <c r="AB3" s="1"/>
      <c r="AC3" s="21" t="s">
        <v>10</v>
      </c>
      <c r="AD3" s="20" t="s">
        <v>11</v>
      </c>
      <c r="AE3" s="1"/>
      <c r="AF3" s="279" t="s">
        <v>7</v>
      </c>
      <c r="AG3" s="285" t="s">
        <v>8</v>
      </c>
      <c r="AH3" s="283" t="s">
        <v>14</v>
      </c>
      <c r="AI3" s="64" t="s">
        <v>13</v>
      </c>
    </row>
    <row r="4" spans="1:35" ht="22.4" customHeight="1" x14ac:dyDescent="0.35">
      <c r="A4" s="263"/>
      <c r="B4" s="265"/>
      <c r="C4" s="267"/>
      <c r="D4" s="1"/>
      <c r="E4" s="24" t="s">
        <v>15</v>
      </c>
      <c r="F4" s="22" t="s">
        <v>16</v>
      </c>
      <c r="G4" s="1"/>
      <c r="H4" s="263"/>
      <c r="I4" s="265"/>
      <c r="J4" s="267"/>
      <c r="K4" s="23" t="s">
        <v>17</v>
      </c>
      <c r="L4" s="1"/>
      <c r="M4" s="24" t="s">
        <v>15</v>
      </c>
      <c r="N4" s="22" t="s">
        <v>16</v>
      </c>
      <c r="O4" s="1"/>
      <c r="P4" s="263"/>
      <c r="Q4" s="265"/>
      <c r="R4" s="267"/>
      <c r="S4" s="23" t="s">
        <v>17</v>
      </c>
      <c r="T4" s="1"/>
      <c r="U4" s="24" t="s">
        <v>15</v>
      </c>
      <c r="V4" s="22" t="s">
        <v>16</v>
      </c>
      <c r="W4" s="1"/>
      <c r="X4" s="298"/>
      <c r="Y4" s="299"/>
      <c r="Z4" s="299"/>
      <c r="AA4" s="23" t="s">
        <v>17</v>
      </c>
      <c r="AB4" s="1"/>
      <c r="AC4" s="24" t="s">
        <v>15</v>
      </c>
      <c r="AD4" s="22" t="s">
        <v>16</v>
      </c>
      <c r="AE4" s="1"/>
      <c r="AF4" s="280"/>
      <c r="AG4" s="286"/>
      <c r="AH4" s="284"/>
      <c r="AI4" s="65" t="s">
        <v>17</v>
      </c>
    </row>
    <row r="5" spans="1:35" ht="22.4" customHeight="1" x14ac:dyDescent="0.35">
      <c r="A5" s="17" t="s">
        <v>18</v>
      </c>
      <c r="B5" s="249">
        <v>0</v>
      </c>
      <c r="C5" s="250">
        <v>0</v>
      </c>
      <c r="E5" s="293">
        <v>0</v>
      </c>
      <c r="F5" s="293">
        <v>0</v>
      </c>
      <c r="H5" s="17" t="s">
        <v>18</v>
      </c>
      <c r="I5" s="348">
        <v>0</v>
      </c>
      <c r="J5" s="349">
        <v>0</v>
      </c>
      <c r="K5" s="253">
        <f>J5/$J$33</f>
        <v>0</v>
      </c>
      <c r="M5" s="255">
        <v>0</v>
      </c>
      <c r="N5" s="256">
        <v>0</v>
      </c>
      <c r="P5" s="17" t="s">
        <v>18</v>
      </c>
      <c r="Q5" s="249">
        <v>11617</v>
      </c>
      <c r="R5" s="250">
        <v>107547.37</v>
      </c>
      <c r="S5" s="253">
        <f>R5/$R$33</f>
        <v>0.12039789887038932</v>
      </c>
      <c r="U5" s="255">
        <v>11261</v>
      </c>
      <c r="V5" s="255">
        <v>103544.7</v>
      </c>
      <c r="X5" s="199"/>
      <c r="Y5" s="300"/>
      <c r="Z5" s="302"/>
      <c r="AA5" s="303"/>
      <c r="AC5" s="287"/>
      <c r="AD5" s="288"/>
      <c r="AF5" s="17" t="s">
        <v>18</v>
      </c>
      <c r="AG5" s="249">
        <f>SUM(B5+I5+Y5+Q5)</f>
        <v>11617</v>
      </c>
      <c r="AH5" s="249">
        <f>SUM(C5+J5+Z5+R5)</f>
        <v>107547.37</v>
      </c>
      <c r="AI5" s="253">
        <f>AH5/$J$33</f>
        <v>0.3581611877987767</v>
      </c>
    </row>
    <row r="6" spans="1:35" ht="23.5" customHeight="1" x14ac:dyDescent="0.35">
      <c r="A6" s="18" t="s">
        <v>19</v>
      </c>
      <c r="B6" s="251"/>
      <c r="C6" s="251"/>
      <c r="E6" s="294"/>
      <c r="F6" s="294"/>
      <c r="H6" s="18" t="s">
        <v>19</v>
      </c>
      <c r="I6" s="350"/>
      <c r="J6" s="350"/>
      <c r="K6" s="254"/>
      <c r="M6" s="257"/>
      <c r="N6" s="257"/>
      <c r="P6" s="18" t="s">
        <v>19</v>
      </c>
      <c r="Q6" s="251"/>
      <c r="R6" s="251"/>
      <c r="S6" s="254"/>
      <c r="U6" s="257"/>
      <c r="V6" s="257"/>
      <c r="X6" s="200"/>
      <c r="Y6" s="301"/>
      <c r="Z6" s="301"/>
      <c r="AA6" s="304"/>
      <c r="AC6" s="289"/>
      <c r="AD6" s="289"/>
      <c r="AF6" s="18" t="s">
        <v>19</v>
      </c>
      <c r="AG6" s="251"/>
      <c r="AH6" s="251"/>
      <c r="AI6" s="254"/>
    </row>
    <row r="7" spans="1:35" ht="15.5" x14ac:dyDescent="0.35">
      <c r="A7" s="15" t="s">
        <v>20</v>
      </c>
      <c r="B7" s="249">
        <v>0</v>
      </c>
      <c r="C7" s="249">
        <v>0</v>
      </c>
      <c r="E7" s="293">
        <v>0</v>
      </c>
      <c r="F7" s="293">
        <v>0</v>
      </c>
      <c r="H7" s="15" t="s">
        <v>20</v>
      </c>
      <c r="I7" s="249">
        <v>1</v>
      </c>
      <c r="J7" s="249">
        <v>73.599999999999994</v>
      </c>
      <c r="K7" s="252">
        <f>J7/$J$33</f>
        <v>2.4510746680267464E-4</v>
      </c>
      <c r="M7" s="255">
        <v>0</v>
      </c>
      <c r="N7" s="255">
        <v>0</v>
      </c>
      <c r="P7" s="15" t="s">
        <v>20</v>
      </c>
      <c r="Q7" s="249">
        <v>97</v>
      </c>
      <c r="R7" s="249">
        <v>3214.23</v>
      </c>
      <c r="S7" s="252">
        <f>R7/$R$33</f>
        <v>3.5982891863015477E-3</v>
      </c>
      <c r="U7" s="255">
        <v>102</v>
      </c>
      <c r="V7" s="255">
        <v>3773.96</v>
      </c>
      <c r="X7" s="201"/>
      <c r="Y7" s="300"/>
      <c r="Z7" s="300"/>
      <c r="AA7" s="305"/>
      <c r="AC7" s="287"/>
      <c r="AD7" s="287"/>
      <c r="AF7" s="15" t="s">
        <v>20</v>
      </c>
      <c r="AG7" s="249">
        <f>SUM(B7+I7+Y7+Q7)</f>
        <v>98</v>
      </c>
      <c r="AH7" s="249">
        <f>SUM(C7+J7+Z7+R7)</f>
        <v>3287.83</v>
      </c>
      <c r="AI7" s="252">
        <f>AH7/$J$33</f>
        <v>1.0949343513285839E-2</v>
      </c>
    </row>
    <row r="8" spans="1:35" ht="15.5" x14ac:dyDescent="0.35">
      <c r="A8" s="16" t="s">
        <v>21</v>
      </c>
      <c r="B8" s="250"/>
      <c r="C8" s="250"/>
      <c r="E8" s="295"/>
      <c r="F8" s="295"/>
      <c r="H8" s="16" t="s">
        <v>21</v>
      </c>
      <c r="I8" s="250"/>
      <c r="J8" s="250"/>
      <c r="K8" s="253"/>
      <c r="M8" s="256"/>
      <c r="N8" s="256"/>
      <c r="P8" s="16" t="s">
        <v>21</v>
      </c>
      <c r="Q8" s="250"/>
      <c r="R8" s="250"/>
      <c r="S8" s="253"/>
      <c r="U8" s="256"/>
      <c r="V8" s="256"/>
      <c r="X8" s="202"/>
      <c r="Y8" s="302"/>
      <c r="Z8" s="302"/>
      <c r="AA8" s="303"/>
      <c r="AC8" s="288"/>
      <c r="AD8" s="288"/>
      <c r="AF8" s="16" t="s">
        <v>21</v>
      </c>
      <c r="AG8" s="250"/>
      <c r="AH8" s="250"/>
      <c r="AI8" s="253"/>
    </row>
    <row r="9" spans="1:35" ht="15.5" x14ac:dyDescent="0.35">
      <c r="A9" s="16" t="s">
        <v>22</v>
      </c>
      <c r="B9" s="251"/>
      <c r="C9" s="251"/>
      <c r="E9" s="294"/>
      <c r="F9" s="294"/>
      <c r="H9" s="16" t="s">
        <v>22</v>
      </c>
      <c r="I9" s="251"/>
      <c r="J9" s="251"/>
      <c r="K9" s="254"/>
      <c r="M9" s="257"/>
      <c r="N9" s="257"/>
      <c r="P9" s="16" t="s">
        <v>22</v>
      </c>
      <c r="Q9" s="251"/>
      <c r="R9" s="251"/>
      <c r="S9" s="254"/>
      <c r="U9" s="257"/>
      <c r="V9" s="257"/>
      <c r="X9" s="202"/>
      <c r="Y9" s="301"/>
      <c r="Z9" s="301"/>
      <c r="AA9" s="304"/>
      <c r="AC9" s="289"/>
      <c r="AD9" s="289"/>
      <c r="AF9" s="16" t="s">
        <v>22</v>
      </c>
      <c r="AG9" s="251"/>
      <c r="AH9" s="251"/>
      <c r="AI9" s="254"/>
    </row>
    <row r="10" spans="1:35" ht="15.5" x14ac:dyDescent="0.35">
      <c r="A10" s="15" t="s">
        <v>20</v>
      </c>
      <c r="B10" s="249">
        <v>0</v>
      </c>
      <c r="C10" s="249">
        <v>0</v>
      </c>
      <c r="E10" s="293">
        <v>0</v>
      </c>
      <c r="F10" s="293">
        <v>0</v>
      </c>
      <c r="H10" s="15" t="s">
        <v>20</v>
      </c>
      <c r="I10" s="249">
        <v>2</v>
      </c>
      <c r="J10" s="249">
        <v>285.95999999999998</v>
      </c>
      <c r="K10" s="252">
        <f>J10/$J$33</f>
        <v>9.5232243487626143E-4</v>
      </c>
      <c r="M10" s="255">
        <v>2</v>
      </c>
      <c r="N10" s="255">
        <v>285.95999999999998</v>
      </c>
      <c r="P10" s="15" t="s">
        <v>20</v>
      </c>
      <c r="Q10" s="249">
        <v>119</v>
      </c>
      <c r="R10" s="249">
        <v>46784.37</v>
      </c>
      <c r="S10" s="252">
        <f>R10/$R$33</f>
        <v>5.237450109635295E-2</v>
      </c>
      <c r="U10" s="255">
        <v>105</v>
      </c>
      <c r="V10" s="255">
        <v>40683.839999999997</v>
      </c>
      <c r="X10" s="201"/>
      <c r="Y10" s="300"/>
      <c r="Z10" s="300"/>
      <c r="AA10" s="305"/>
      <c r="AC10" s="287"/>
      <c r="AD10" s="287"/>
      <c r="AF10" s="15" t="s">
        <v>20</v>
      </c>
      <c r="AG10" s="249">
        <f>SUM(B10+I10+Y10+Q10)</f>
        <v>121</v>
      </c>
      <c r="AH10" s="249">
        <f>SUM(C10+J10+Z10+R10)</f>
        <v>47070.33</v>
      </c>
      <c r="AI10" s="252">
        <f>AH10/$J$33</f>
        <v>0.15675664874817855</v>
      </c>
    </row>
    <row r="11" spans="1:35" ht="15.5" x14ac:dyDescent="0.35">
      <c r="A11" s="16" t="s">
        <v>21</v>
      </c>
      <c r="B11" s="250"/>
      <c r="C11" s="250"/>
      <c r="E11" s="295"/>
      <c r="F11" s="295"/>
      <c r="H11" s="16" t="s">
        <v>21</v>
      </c>
      <c r="I11" s="250"/>
      <c r="J11" s="250"/>
      <c r="K11" s="253"/>
      <c r="M11" s="256"/>
      <c r="N11" s="256"/>
      <c r="P11" s="16" t="s">
        <v>21</v>
      </c>
      <c r="Q11" s="250"/>
      <c r="R11" s="250"/>
      <c r="S11" s="253"/>
      <c r="U11" s="256"/>
      <c r="V11" s="256"/>
      <c r="X11" s="202"/>
      <c r="Y11" s="302"/>
      <c r="Z11" s="302"/>
      <c r="AA11" s="303"/>
      <c r="AC11" s="288"/>
      <c r="AD11" s="288"/>
      <c r="AF11" s="16" t="s">
        <v>21</v>
      </c>
      <c r="AG11" s="250"/>
      <c r="AH11" s="250"/>
      <c r="AI11" s="253"/>
    </row>
    <row r="12" spans="1:35" ht="15.5" x14ac:dyDescent="0.35">
      <c r="A12" s="16" t="s">
        <v>23</v>
      </c>
      <c r="B12" s="251"/>
      <c r="C12" s="251"/>
      <c r="E12" s="294"/>
      <c r="F12" s="294"/>
      <c r="H12" s="16" t="s">
        <v>23</v>
      </c>
      <c r="I12" s="251"/>
      <c r="J12" s="251"/>
      <c r="K12" s="254"/>
      <c r="M12" s="257"/>
      <c r="N12" s="257"/>
      <c r="P12" s="16" t="s">
        <v>23</v>
      </c>
      <c r="Q12" s="251"/>
      <c r="R12" s="251"/>
      <c r="S12" s="254"/>
      <c r="U12" s="257"/>
      <c r="V12" s="257"/>
      <c r="X12" s="202"/>
      <c r="Y12" s="301"/>
      <c r="Z12" s="301"/>
      <c r="AA12" s="304"/>
      <c r="AC12" s="289"/>
      <c r="AD12" s="289"/>
      <c r="AF12" s="16" t="s">
        <v>23</v>
      </c>
      <c r="AG12" s="251"/>
      <c r="AH12" s="251"/>
      <c r="AI12" s="254"/>
    </row>
    <row r="13" spans="1:35" ht="15.5" x14ac:dyDescent="0.35">
      <c r="A13" s="15" t="s">
        <v>20</v>
      </c>
      <c r="B13" s="249">
        <v>0</v>
      </c>
      <c r="C13" s="249">
        <v>0</v>
      </c>
      <c r="E13" s="249">
        <v>0</v>
      </c>
      <c r="F13" s="249">
        <v>0</v>
      </c>
      <c r="H13" s="15" t="s">
        <v>20</v>
      </c>
      <c r="I13" s="249">
        <v>2</v>
      </c>
      <c r="J13" s="249">
        <v>16026.35</v>
      </c>
      <c r="K13" s="252">
        <f>J13/$J$33</f>
        <v>5.337198438305768E-2</v>
      </c>
      <c r="M13" s="255">
        <v>2</v>
      </c>
      <c r="N13" s="255">
        <v>16026.35</v>
      </c>
      <c r="P13" s="15" t="s">
        <v>20</v>
      </c>
      <c r="Q13" s="249">
        <v>9</v>
      </c>
      <c r="R13" s="249">
        <v>20226.419999999998</v>
      </c>
      <c r="S13" s="252">
        <f>R13/$R$33</f>
        <v>2.2643217306662355E-2</v>
      </c>
      <c r="U13" s="255">
        <v>10</v>
      </c>
      <c r="V13" s="255">
        <v>21382.26</v>
      </c>
      <c r="X13" s="201"/>
      <c r="Y13" s="300"/>
      <c r="Z13" s="300"/>
      <c r="AA13" s="305"/>
      <c r="AC13" s="287"/>
      <c r="AD13" s="287"/>
      <c r="AF13" s="15" t="s">
        <v>20</v>
      </c>
      <c r="AG13" s="249">
        <f>SUM(B13+I13+Y13+Q13)</f>
        <v>11</v>
      </c>
      <c r="AH13" s="249">
        <f>SUM(C13+J13+Z13+R13)</f>
        <v>36252.769999999997</v>
      </c>
      <c r="AI13" s="252">
        <f>AH13/$J$33</f>
        <v>0.12073131276195651</v>
      </c>
    </row>
    <row r="14" spans="1:35" ht="15.5" x14ac:dyDescent="0.35">
      <c r="A14" s="16" t="s">
        <v>21</v>
      </c>
      <c r="B14" s="250"/>
      <c r="C14" s="250"/>
      <c r="E14" s="250"/>
      <c r="F14" s="250"/>
      <c r="H14" s="16" t="s">
        <v>21</v>
      </c>
      <c r="I14" s="250"/>
      <c r="J14" s="250"/>
      <c r="K14" s="253"/>
      <c r="M14" s="256"/>
      <c r="N14" s="256"/>
      <c r="P14" s="16" t="s">
        <v>21</v>
      </c>
      <c r="Q14" s="250"/>
      <c r="R14" s="250"/>
      <c r="S14" s="253"/>
      <c r="U14" s="256"/>
      <c r="V14" s="256"/>
      <c r="X14" s="202"/>
      <c r="Y14" s="302"/>
      <c r="Z14" s="302"/>
      <c r="AA14" s="303"/>
      <c r="AC14" s="288"/>
      <c r="AD14" s="288"/>
      <c r="AF14" s="16" t="s">
        <v>21</v>
      </c>
      <c r="AG14" s="250"/>
      <c r="AH14" s="250"/>
      <c r="AI14" s="253"/>
    </row>
    <row r="15" spans="1:35" ht="15.5" x14ac:dyDescent="0.35">
      <c r="A15" s="14" t="s">
        <v>24</v>
      </c>
      <c r="B15" s="251"/>
      <c r="C15" s="251"/>
      <c r="E15" s="251"/>
      <c r="F15" s="251"/>
      <c r="H15" s="14" t="s">
        <v>24</v>
      </c>
      <c r="I15" s="251"/>
      <c r="J15" s="251"/>
      <c r="K15" s="254"/>
      <c r="M15" s="257"/>
      <c r="N15" s="257"/>
      <c r="P15" s="14" t="s">
        <v>24</v>
      </c>
      <c r="Q15" s="251"/>
      <c r="R15" s="251"/>
      <c r="S15" s="254"/>
      <c r="U15" s="257"/>
      <c r="V15" s="257"/>
      <c r="X15" s="203"/>
      <c r="Y15" s="301"/>
      <c r="Z15" s="301"/>
      <c r="AA15" s="304"/>
      <c r="AC15" s="289"/>
      <c r="AD15" s="289"/>
      <c r="AF15" s="14" t="s">
        <v>24</v>
      </c>
      <c r="AG15" s="251"/>
      <c r="AH15" s="251"/>
      <c r="AI15" s="254"/>
    </row>
    <row r="16" spans="1:35" ht="14.5" customHeight="1" x14ac:dyDescent="0.35">
      <c r="A16" s="226" t="s">
        <v>25</v>
      </c>
      <c r="B16" s="231">
        <f>SUM(B5:B13)</f>
        <v>0</v>
      </c>
      <c r="C16" s="231">
        <f>SUM(C5:C13)</f>
        <v>0</v>
      </c>
      <c r="E16" s="236">
        <f>SUM(E5:E13)</f>
        <v>0</v>
      </c>
      <c r="F16" s="236">
        <f>SUM(F5:F13)</f>
        <v>0</v>
      </c>
      <c r="H16" s="226" t="s">
        <v>25</v>
      </c>
      <c r="I16" s="231">
        <f>SUM(I5:I13)</f>
        <v>5</v>
      </c>
      <c r="J16" s="231">
        <f>SUM(J5:J13)</f>
        <v>16385.91</v>
      </c>
      <c r="K16" s="235">
        <f>J16/$J$33</f>
        <v>5.4569414284736613E-2</v>
      </c>
      <c r="M16" s="271">
        <f>SUM(M5:M15)</f>
        <v>4</v>
      </c>
      <c r="N16" s="271">
        <f>SUM(N5:N15)</f>
        <v>16312.31</v>
      </c>
      <c r="P16" s="226" t="s">
        <v>25</v>
      </c>
      <c r="Q16" s="231">
        <f>SUM(Q5:Q13)</f>
        <v>11842</v>
      </c>
      <c r="R16" s="231">
        <f>SUM(R5:R13)</f>
        <v>177772.39</v>
      </c>
      <c r="S16" s="235">
        <f>R16/$R$33</f>
        <v>0.19901390645970618</v>
      </c>
      <c r="U16" s="236">
        <f>SUM(U5:U15)</f>
        <v>11478</v>
      </c>
      <c r="V16" s="236">
        <f>SUM(V5:V15)</f>
        <v>169384.76</v>
      </c>
      <c r="X16" s="296"/>
      <c r="Y16" s="297"/>
      <c r="Z16" s="297"/>
      <c r="AA16" s="224"/>
      <c r="AC16" s="225"/>
      <c r="AD16" s="225"/>
      <c r="AF16" s="226" t="s">
        <v>26</v>
      </c>
      <c r="AG16" s="227">
        <f>SUM(AG5:AG15)</f>
        <v>11847</v>
      </c>
      <c r="AH16" s="227">
        <f>SUM(AH5:AH15)</f>
        <v>194158.3</v>
      </c>
      <c r="AI16" s="230">
        <f>AH16/$AH$33</f>
        <v>0.14227843914495772</v>
      </c>
    </row>
    <row r="17" spans="1:35" ht="14.5" customHeight="1" x14ac:dyDescent="0.35">
      <c r="A17" s="226"/>
      <c r="B17" s="231"/>
      <c r="C17" s="231"/>
      <c r="E17" s="236"/>
      <c r="F17" s="236"/>
      <c r="H17" s="226"/>
      <c r="I17" s="231"/>
      <c r="J17" s="231"/>
      <c r="K17" s="235"/>
      <c r="M17" s="271"/>
      <c r="N17" s="271"/>
      <c r="P17" s="226"/>
      <c r="Q17" s="231"/>
      <c r="R17" s="231"/>
      <c r="S17" s="235"/>
      <c r="U17" s="236"/>
      <c r="V17" s="236"/>
      <c r="X17" s="296"/>
      <c r="Y17" s="297"/>
      <c r="Z17" s="297"/>
      <c r="AA17" s="224"/>
      <c r="AC17" s="225"/>
      <c r="AD17" s="225"/>
      <c r="AF17" s="226"/>
      <c r="AG17" s="228"/>
      <c r="AH17" s="228"/>
      <c r="AI17" s="230"/>
    </row>
    <row r="18" spans="1:35" ht="14.5" customHeight="1" x14ac:dyDescent="0.35">
      <c r="A18" s="226"/>
      <c r="B18" s="231"/>
      <c r="C18" s="231"/>
      <c r="E18" s="236"/>
      <c r="F18" s="236"/>
      <c r="H18" s="226"/>
      <c r="I18" s="231"/>
      <c r="J18" s="231"/>
      <c r="K18" s="235"/>
      <c r="M18" s="271"/>
      <c r="N18" s="271"/>
      <c r="P18" s="226"/>
      <c r="Q18" s="231"/>
      <c r="R18" s="231"/>
      <c r="S18" s="235"/>
      <c r="U18" s="236"/>
      <c r="V18" s="236"/>
      <c r="X18" s="296"/>
      <c r="Y18" s="297"/>
      <c r="Z18" s="297"/>
      <c r="AA18" s="224"/>
      <c r="AC18" s="225"/>
      <c r="AD18" s="225"/>
      <c r="AF18" s="226"/>
      <c r="AG18" s="229"/>
      <c r="AH18" s="229"/>
      <c r="AI18" s="230"/>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26" t="s">
        <v>27</v>
      </c>
      <c r="B20" s="231">
        <v>0</v>
      </c>
      <c r="C20" s="231">
        <v>0</v>
      </c>
      <c r="D20" s="28"/>
      <c r="E20" s="236">
        <v>0</v>
      </c>
      <c r="F20" s="236">
        <v>0</v>
      </c>
      <c r="H20" s="296"/>
      <c r="I20" s="297"/>
      <c r="J20" s="297"/>
      <c r="K20" s="224"/>
      <c r="L20" s="28"/>
      <c r="M20" s="225"/>
      <c r="N20" s="225"/>
      <c r="P20" s="226" t="s">
        <v>138</v>
      </c>
      <c r="Q20" s="231">
        <v>6</v>
      </c>
      <c r="R20" s="232">
        <v>7668.52</v>
      </c>
      <c r="S20" s="235">
        <f>R20/$R$33</f>
        <v>8.5848096094358981E-3</v>
      </c>
      <c r="T20" s="28"/>
      <c r="U20" s="236">
        <v>5</v>
      </c>
      <c r="V20" s="237">
        <v>3044.68</v>
      </c>
      <c r="X20" s="296"/>
      <c r="Y20" s="297"/>
      <c r="Z20" s="297"/>
      <c r="AA20" s="224"/>
      <c r="AC20" s="225"/>
      <c r="AD20" s="225"/>
      <c r="AF20" s="226" t="s">
        <v>138</v>
      </c>
      <c r="AG20" s="227">
        <f>SUM(Q20)</f>
        <v>6</v>
      </c>
      <c r="AH20" s="227">
        <f>SUM(R20)</f>
        <v>7668.52</v>
      </c>
      <c r="AI20" s="230">
        <f>AH20/$AH$33</f>
        <v>5.6194613166261308E-3</v>
      </c>
    </row>
    <row r="21" spans="1:35" ht="15.65" customHeight="1" x14ac:dyDescent="0.35">
      <c r="A21" s="226"/>
      <c r="B21" s="231"/>
      <c r="C21" s="231"/>
      <c r="D21" s="28"/>
      <c r="E21" s="236"/>
      <c r="F21" s="236"/>
      <c r="H21" s="296"/>
      <c r="I21" s="297"/>
      <c r="J21" s="297"/>
      <c r="K21" s="224"/>
      <c r="L21" s="28"/>
      <c r="M21" s="225"/>
      <c r="N21" s="225"/>
      <c r="P21" s="226"/>
      <c r="Q21" s="231"/>
      <c r="R21" s="233"/>
      <c r="S21" s="235"/>
      <c r="T21" s="28"/>
      <c r="U21" s="236"/>
      <c r="V21" s="238"/>
      <c r="X21" s="296"/>
      <c r="Y21" s="297"/>
      <c r="Z21" s="297"/>
      <c r="AA21" s="224"/>
      <c r="AC21" s="225"/>
      <c r="AD21" s="225"/>
      <c r="AF21" s="226"/>
      <c r="AG21" s="228"/>
      <c r="AH21" s="228"/>
      <c r="AI21" s="230"/>
    </row>
    <row r="22" spans="1:35" ht="15.65" customHeight="1" x14ac:dyDescent="0.35">
      <c r="A22" s="226"/>
      <c r="B22" s="231"/>
      <c r="C22" s="231"/>
      <c r="D22" s="28"/>
      <c r="E22" s="236"/>
      <c r="F22" s="236"/>
      <c r="H22" s="296"/>
      <c r="I22" s="297"/>
      <c r="J22" s="297"/>
      <c r="K22" s="224"/>
      <c r="L22" s="28"/>
      <c r="M22" s="225"/>
      <c r="N22" s="225"/>
      <c r="P22" s="226"/>
      <c r="Q22" s="231"/>
      <c r="R22" s="234"/>
      <c r="S22" s="235"/>
      <c r="T22" s="28"/>
      <c r="U22" s="236"/>
      <c r="V22" s="239"/>
      <c r="X22" s="296"/>
      <c r="Y22" s="297"/>
      <c r="Z22" s="297"/>
      <c r="AA22" s="224"/>
      <c r="AC22" s="225"/>
      <c r="AD22" s="225"/>
      <c r="AF22" s="226"/>
      <c r="AG22" s="229"/>
      <c r="AH22" s="229"/>
      <c r="AI22" s="230"/>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3" customHeight="1" x14ac:dyDescent="0.35">
      <c r="A24" s="2"/>
      <c r="B24" s="3"/>
      <c r="C24" s="3"/>
      <c r="E24" s="117"/>
      <c r="F24" s="117"/>
      <c r="H24" s="2"/>
      <c r="I24" s="3"/>
      <c r="J24" s="3"/>
      <c r="K24" s="30"/>
      <c r="M24" s="151"/>
      <c r="N24" s="151"/>
      <c r="P24" s="2"/>
      <c r="Q24" s="3"/>
      <c r="R24" s="3"/>
      <c r="S24" s="30"/>
      <c r="U24" s="29"/>
      <c r="V24" s="29"/>
      <c r="X24" s="2"/>
      <c r="Y24" s="3"/>
      <c r="Z24" s="3"/>
      <c r="AA24" s="30"/>
      <c r="AC24" s="29"/>
      <c r="AD24" s="29"/>
      <c r="AF24" s="2"/>
      <c r="AG24" s="3"/>
      <c r="AH24" s="3"/>
      <c r="AI24" s="30"/>
    </row>
    <row r="25" spans="1:35" ht="15.65" customHeight="1" x14ac:dyDescent="0.35">
      <c r="A25" s="226" t="s">
        <v>27</v>
      </c>
      <c r="B25" s="231">
        <v>0</v>
      </c>
      <c r="C25" s="231">
        <v>0</v>
      </c>
      <c r="D25" s="28"/>
      <c r="E25" s="236">
        <v>0</v>
      </c>
      <c r="F25" s="236">
        <v>0</v>
      </c>
      <c r="H25" s="226" t="s">
        <v>27</v>
      </c>
      <c r="I25" s="231">
        <v>12</v>
      </c>
      <c r="J25" s="232">
        <v>265694.7</v>
      </c>
      <c r="K25" s="235">
        <f>J25/$J$33</f>
        <v>0.88483362581381253</v>
      </c>
      <c r="L25" s="28"/>
      <c r="M25" s="271">
        <v>13</v>
      </c>
      <c r="N25" s="276">
        <v>274514.7</v>
      </c>
      <c r="P25" s="226" t="s">
        <v>27</v>
      </c>
      <c r="Q25" s="231">
        <v>0</v>
      </c>
      <c r="R25" s="232">
        <v>0</v>
      </c>
      <c r="S25" s="235">
        <f>R25/$R$33</f>
        <v>0</v>
      </c>
      <c r="T25" s="28"/>
      <c r="U25" s="236">
        <v>0</v>
      </c>
      <c r="V25" s="237">
        <v>0</v>
      </c>
      <c r="X25" s="226" t="s">
        <v>27</v>
      </c>
      <c r="Y25" s="231">
        <v>5</v>
      </c>
      <c r="Z25" s="232">
        <v>171093.52</v>
      </c>
      <c r="AA25" s="235">
        <f>Z25/$Z$33</f>
        <v>1</v>
      </c>
      <c r="AB25" s="28"/>
      <c r="AC25" s="236">
        <v>8</v>
      </c>
      <c r="AD25" s="237">
        <v>310263.83</v>
      </c>
      <c r="AF25" s="226" t="s">
        <v>27</v>
      </c>
      <c r="AG25" s="227">
        <f>SUM(B25+I25+Y25+Q25)</f>
        <v>17</v>
      </c>
      <c r="AH25" s="227">
        <f>SUM(C25+J25+Z25+R25)</f>
        <v>436788.22</v>
      </c>
      <c r="AI25" s="230">
        <f>AH25/$AH$33</f>
        <v>0.32007669091923652</v>
      </c>
    </row>
    <row r="26" spans="1:35" ht="15.65" customHeight="1" x14ac:dyDescent="0.35">
      <c r="A26" s="226"/>
      <c r="B26" s="231"/>
      <c r="C26" s="231"/>
      <c r="D26" s="28"/>
      <c r="E26" s="236"/>
      <c r="F26" s="236"/>
      <c r="H26" s="226"/>
      <c r="I26" s="231"/>
      <c r="J26" s="233"/>
      <c r="K26" s="235"/>
      <c r="L26" s="28"/>
      <c r="M26" s="271"/>
      <c r="N26" s="277"/>
      <c r="P26" s="226"/>
      <c r="Q26" s="231"/>
      <c r="R26" s="233"/>
      <c r="S26" s="235"/>
      <c r="T26" s="28"/>
      <c r="U26" s="236"/>
      <c r="V26" s="238"/>
      <c r="X26" s="226"/>
      <c r="Y26" s="231"/>
      <c r="Z26" s="233"/>
      <c r="AA26" s="235"/>
      <c r="AB26" s="28"/>
      <c r="AC26" s="236"/>
      <c r="AD26" s="238"/>
      <c r="AF26" s="226"/>
      <c r="AG26" s="228"/>
      <c r="AH26" s="228"/>
      <c r="AI26" s="230"/>
    </row>
    <row r="27" spans="1:35" ht="15.65" customHeight="1" x14ac:dyDescent="0.35">
      <c r="A27" s="226"/>
      <c r="B27" s="231"/>
      <c r="C27" s="231"/>
      <c r="D27" s="28"/>
      <c r="E27" s="236"/>
      <c r="F27" s="236"/>
      <c r="H27" s="226"/>
      <c r="I27" s="231"/>
      <c r="J27" s="234"/>
      <c r="K27" s="235"/>
      <c r="L27" s="28"/>
      <c r="M27" s="271"/>
      <c r="N27" s="278"/>
      <c r="P27" s="226"/>
      <c r="Q27" s="231"/>
      <c r="R27" s="234"/>
      <c r="S27" s="235"/>
      <c r="T27" s="28"/>
      <c r="U27" s="236"/>
      <c r="V27" s="239"/>
      <c r="X27" s="226"/>
      <c r="Y27" s="231"/>
      <c r="Z27" s="234"/>
      <c r="AA27" s="235"/>
      <c r="AB27" s="28"/>
      <c r="AC27" s="236"/>
      <c r="AD27" s="239"/>
      <c r="AF27" s="226"/>
      <c r="AG27" s="229"/>
      <c r="AH27" s="229"/>
      <c r="AI27" s="230"/>
    </row>
    <row r="28" spans="1:35" ht="3" customHeight="1" x14ac:dyDescent="0.35">
      <c r="A28" s="2"/>
      <c r="B28" s="3"/>
      <c r="C28" s="3"/>
      <c r="E28" s="29"/>
      <c r="F28" s="29"/>
      <c r="H28" s="2"/>
      <c r="I28" s="3"/>
      <c r="J28" s="3"/>
      <c r="K28" s="30"/>
      <c r="M28" s="151"/>
      <c r="N28" s="151"/>
      <c r="P28" s="2"/>
      <c r="Q28" s="3"/>
      <c r="R28" s="3"/>
      <c r="S28" s="30"/>
      <c r="U28" s="117"/>
      <c r="V28" s="117"/>
      <c r="X28" s="2"/>
      <c r="Y28" s="3"/>
      <c r="Z28" s="3"/>
      <c r="AA28" s="30"/>
      <c r="AC28" s="117"/>
      <c r="AD28" s="117"/>
      <c r="AF28" s="2"/>
      <c r="AG28" s="3"/>
      <c r="AH28" s="3"/>
      <c r="AI28" s="30"/>
    </row>
    <row r="29" spans="1:35" ht="15.65" customHeight="1" x14ac:dyDescent="0.35">
      <c r="A29" s="226" t="s">
        <v>28</v>
      </c>
      <c r="B29" s="231">
        <v>0</v>
      </c>
      <c r="C29" s="231">
        <v>0</v>
      </c>
      <c r="D29" s="28"/>
      <c r="E29" s="236">
        <v>0</v>
      </c>
      <c r="F29" s="236">
        <v>0</v>
      </c>
      <c r="H29" s="226" t="s">
        <v>28</v>
      </c>
      <c r="I29" s="232">
        <v>5</v>
      </c>
      <c r="J29" s="232">
        <v>18195.84</v>
      </c>
      <c r="K29" s="235">
        <f>J29/$J$33</f>
        <v>6.0596959901450809E-2</v>
      </c>
      <c r="M29" s="276">
        <v>5</v>
      </c>
      <c r="N29" s="276">
        <v>18195.84</v>
      </c>
      <c r="P29" s="226" t="s">
        <v>29</v>
      </c>
      <c r="Q29" s="232">
        <v>451</v>
      </c>
      <c r="R29" s="232">
        <v>707825.26</v>
      </c>
      <c r="S29" s="235">
        <f>R29/$R$33</f>
        <v>0.79240128393085785</v>
      </c>
      <c r="U29" s="236">
        <v>349</v>
      </c>
      <c r="V29" s="236">
        <v>486942.15</v>
      </c>
      <c r="X29" s="296"/>
      <c r="Y29" s="297"/>
      <c r="Z29" s="297"/>
      <c r="AA29" s="224"/>
      <c r="AC29" s="225"/>
      <c r="AD29" s="225"/>
      <c r="AF29" s="226" t="s">
        <v>28</v>
      </c>
      <c r="AG29" s="227">
        <f>SUM(B29+I29+Y29+Q29)</f>
        <v>456</v>
      </c>
      <c r="AH29" s="227">
        <f>SUM(C29+J29+Z29+R29)</f>
        <v>726021.1</v>
      </c>
      <c r="AI29" s="230">
        <f>AH29/$AH$33</f>
        <v>0.53202540861917968</v>
      </c>
    </row>
    <row r="30" spans="1:35" ht="15.65" customHeight="1" x14ac:dyDescent="0.35">
      <c r="A30" s="226"/>
      <c r="B30" s="231"/>
      <c r="C30" s="231"/>
      <c r="D30" s="28"/>
      <c r="E30" s="236"/>
      <c r="F30" s="236"/>
      <c r="H30" s="226"/>
      <c r="I30" s="233"/>
      <c r="J30" s="233"/>
      <c r="K30" s="235"/>
      <c r="M30" s="277"/>
      <c r="N30" s="277"/>
      <c r="P30" s="226"/>
      <c r="Q30" s="233"/>
      <c r="R30" s="233"/>
      <c r="S30" s="235"/>
      <c r="U30" s="236"/>
      <c r="V30" s="236"/>
      <c r="X30" s="296"/>
      <c r="Y30" s="297"/>
      <c r="Z30" s="297"/>
      <c r="AA30" s="224"/>
      <c r="AC30" s="225"/>
      <c r="AD30" s="225"/>
      <c r="AF30" s="226"/>
      <c r="AG30" s="228"/>
      <c r="AH30" s="228"/>
      <c r="AI30" s="230"/>
    </row>
    <row r="31" spans="1:35" ht="15.65" customHeight="1" x14ac:dyDescent="0.35">
      <c r="A31" s="226"/>
      <c r="B31" s="231"/>
      <c r="C31" s="231"/>
      <c r="D31" s="28"/>
      <c r="E31" s="236"/>
      <c r="F31" s="236"/>
      <c r="H31" s="226"/>
      <c r="I31" s="234"/>
      <c r="J31" s="234"/>
      <c r="K31" s="235"/>
      <c r="M31" s="278"/>
      <c r="N31" s="278"/>
      <c r="P31" s="226"/>
      <c r="Q31" s="234"/>
      <c r="R31" s="234"/>
      <c r="S31" s="235"/>
      <c r="U31" s="236"/>
      <c r="V31" s="236"/>
      <c r="X31" s="296"/>
      <c r="Y31" s="297"/>
      <c r="Z31" s="297"/>
      <c r="AA31" s="224"/>
      <c r="AC31" s="225"/>
      <c r="AD31" s="225"/>
      <c r="AF31" s="226"/>
      <c r="AG31" s="229"/>
      <c r="AH31" s="229"/>
      <c r="AI31" s="230"/>
    </row>
    <row r="32" spans="1:35" ht="3" customHeight="1" x14ac:dyDescent="0.35">
      <c r="A32" s="2"/>
      <c r="B32" s="3"/>
      <c r="C32" s="3"/>
      <c r="E32" s="29"/>
      <c r="F32" s="29"/>
      <c r="H32" s="2"/>
      <c r="I32" s="3"/>
      <c r="J32" s="3"/>
      <c r="K32" s="30"/>
      <c r="M32" s="29"/>
      <c r="N32" s="29"/>
      <c r="P32" s="2"/>
      <c r="Q32" s="3"/>
      <c r="R32" s="3"/>
      <c r="S32" s="30"/>
      <c r="U32" s="29"/>
      <c r="V32" s="29"/>
      <c r="X32" s="2"/>
      <c r="Y32" s="3"/>
      <c r="Z32" s="3"/>
      <c r="AA32" s="30"/>
      <c r="AC32" s="29"/>
      <c r="AD32" s="29"/>
      <c r="AF32" s="2"/>
      <c r="AG32" s="3"/>
      <c r="AH32" s="3"/>
      <c r="AI32" s="30"/>
    </row>
    <row r="33" spans="1:35" s="4" customFormat="1" ht="15.65" customHeight="1" x14ac:dyDescent="0.35">
      <c r="A33" s="240" t="s">
        <v>30</v>
      </c>
      <c r="B33" s="290">
        <f>SUM(B16+B25+B29)</f>
        <v>0</v>
      </c>
      <c r="C33" s="290">
        <f>SUM(C16+C25+C29)</f>
        <v>0</v>
      </c>
      <c r="E33" s="247">
        <f>SUM(E16+E25+E29)</f>
        <v>0</v>
      </c>
      <c r="F33" s="247">
        <f>SUM(F16+F25+F29)</f>
        <v>0</v>
      </c>
      <c r="H33" s="240" t="s">
        <v>31</v>
      </c>
      <c r="I33" s="241">
        <f>SUM(I16+I25+I29)</f>
        <v>22</v>
      </c>
      <c r="J33" s="241">
        <f>SUM(J16+J25+J29)</f>
        <v>300276.45</v>
      </c>
      <c r="K33" s="244">
        <f>SUM(K16+K25+K29)</f>
        <v>1</v>
      </c>
      <c r="M33" s="247">
        <f>SUM(M16+M25+M29)</f>
        <v>22</v>
      </c>
      <c r="N33" s="247">
        <f>SUM(N16+N25+N29)</f>
        <v>309022.85000000003</v>
      </c>
      <c r="P33" s="240" t="s">
        <v>32</v>
      </c>
      <c r="Q33" s="241">
        <f>SUM(Q16+Q20+Q25+Q29)</f>
        <v>12299</v>
      </c>
      <c r="R33" s="241">
        <f>SUM(R16+R20+R25+R29)</f>
        <v>893266.17</v>
      </c>
      <c r="S33" s="244">
        <f>SUM(S16+S20+S25+S29)</f>
        <v>0.99999999999999989</v>
      </c>
      <c r="U33" s="247">
        <f>SUM(U16+U25+U29)</f>
        <v>11827</v>
      </c>
      <c r="V33" s="247">
        <f>SUM(V16+V25+V29)</f>
        <v>656326.91</v>
      </c>
      <c r="X33" s="240" t="s">
        <v>33</v>
      </c>
      <c r="Y33" s="241">
        <f>SUM(Y16+Y25+Y29)</f>
        <v>5</v>
      </c>
      <c r="Z33" s="241">
        <f>SUM(Z16+Z25+Z29)</f>
        <v>171093.52</v>
      </c>
      <c r="AA33" s="244">
        <f>SUM(AA16+AA25+AA29)</f>
        <v>1</v>
      </c>
      <c r="AC33" s="247">
        <f>SUM(AC16+AC25+AC29)</f>
        <v>8</v>
      </c>
      <c r="AD33" s="247">
        <f>SUM(AD16+AD25+AD29)</f>
        <v>310263.83</v>
      </c>
      <c r="AF33" s="272" t="s">
        <v>139</v>
      </c>
      <c r="AG33" s="273">
        <f>SUM(AG16+AG20+AG25+AG29)</f>
        <v>12326</v>
      </c>
      <c r="AH33" s="273">
        <f>SUM(AH16+AH20+AH25+AH29)</f>
        <v>1364636.14</v>
      </c>
      <c r="AI33" s="268">
        <f>SUM(AI16+AI25+AI29)</f>
        <v>0.99438053868337395</v>
      </c>
    </row>
    <row r="34" spans="1:35" ht="14.5" customHeight="1" x14ac:dyDescent="0.35">
      <c r="A34" s="240"/>
      <c r="B34" s="290"/>
      <c r="C34" s="290"/>
      <c r="E34" s="247"/>
      <c r="F34" s="247"/>
      <c r="H34" s="240"/>
      <c r="I34" s="242"/>
      <c r="J34" s="242"/>
      <c r="K34" s="245"/>
      <c r="M34" s="247"/>
      <c r="N34" s="247"/>
      <c r="P34" s="240"/>
      <c r="Q34" s="242"/>
      <c r="R34" s="242"/>
      <c r="S34" s="245"/>
      <c r="U34" s="247"/>
      <c r="V34" s="247"/>
      <c r="X34" s="240"/>
      <c r="Y34" s="242"/>
      <c r="Z34" s="242"/>
      <c r="AA34" s="245"/>
      <c r="AC34" s="247"/>
      <c r="AD34" s="247"/>
      <c r="AF34" s="272"/>
      <c r="AG34" s="274"/>
      <c r="AH34" s="274"/>
      <c r="AI34" s="269"/>
    </row>
    <row r="35" spans="1:35" ht="21" customHeight="1" x14ac:dyDescent="0.35">
      <c r="A35" s="240"/>
      <c r="B35" s="290"/>
      <c r="C35" s="290"/>
      <c r="E35" s="247"/>
      <c r="F35" s="247"/>
      <c r="H35" s="240"/>
      <c r="I35" s="243"/>
      <c r="J35" s="243"/>
      <c r="K35" s="246"/>
      <c r="M35" s="247"/>
      <c r="N35" s="247"/>
      <c r="P35" s="240"/>
      <c r="Q35" s="243"/>
      <c r="R35" s="243"/>
      <c r="S35" s="246"/>
      <c r="U35" s="247"/>
      <c r="V35" s="247"/>
      <c r="X35" s="240"/>
      <c r="Y35" s="243"/>
      <c r="Z35" s="243"/>
      <c r="AA35" s="246"/>
      <c r="AC35" s="247"/>
      <c r="AD35" s="247"/>
      <c r="AF35" s="272"/>
      <c r="AG35" s="275"/>
      <c r="AH35" s="275"/>
      <c r="AI35" s="270"/>
    </row>
    <row r="36" spans="1:35" ht="8.5" customHeight="1" x14ac:dyDescent="0.35"/>
    <row r="37" spans="1:35" ht="52.4" customHeight="1" x14ac:dyDescent="0.35">
      <c r="J37" s="174"/>
      <c r="K37" s="174"/>
      <c r="P37" s="248" t="s">
        <v>34</v>
      </c>
      <c r="Q37" s="248"/>
      <c r="R37" s="248"/>
      <c r="S37" s="248"/>
      <c r="T37" s="248"/>
      <c r="U37" s="248"/>
      <c r="V37" s="248"/>
      <c r="X37" s="248"/>
      <c r="Y37" s="248"/>
      <c r="Z37" s="248"/>
      <c r="AA37" s="248"/>
      <c r="AB37" s="248"/>
      <c r="AC37" s="248"/>
      <c r="AD37" s="248"/>
    </row>
    <row r="39" spans="1:35" x14ac:dyDescent="0.35">
      <c r="AD39" s="217"/>
    </row>
    <row r="40" spans="1:35" x14ac:dyDescent="0.35">
      <c r="AD40" s="217"/>
    </row>
    <row r="41" spans="1:35" x14ac:dyDescent="0.35">
      <c r="AD41" s="217"/>
    </row>
  </sheetData>
  <mergeCells count="249">
    <mergeCell ref="X16:X18"/>
    <mergeCell ref="Y16:Y18"/>
    <mergeCell ref="Z16:Z18"/>
    <mergeCell ref="AA16:AA18"/>
    <mergeCell ref="AC16:AC18"/>
    <mergeCell ref="AD16:AD18"/>
    <mergeCell ref="X37:AD37"/>
    <mergeCell ref="AC25:AC27"/>
    <mergeCell ref="AD25:AD27"/>
    <mergeCell ref="X29:X31"/>
    <mergeCell ref="Y29:Y31"/>
    <mergeCell ref="Z29:Z31"/>
    <mergeCell ref="AA29:AA31"/>
    <mergeCell ref="AC29:AC31"/>
    <mergeCell ref="AD29:AD31"/>
    <mergeCell ref="X33:X35"/>
    <mergeCell ref="Y33:Y35"/>
    <mergeCell ref="Z33:Z35"/>
    <mergeCell ref="AA33:AA35"/>
    <mergeCell ref="AC33:AC35"/>
    <mergeCell ref="AD33:AD35"/>
    <mergeCell ref="X20:X22"/>
    <mergeCell ref="Y20:Y22"/>
    <mergeCell ref="Z20:Z22"/>
    <mergeCell ref="M25:M27"/>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C25:C27"/>
    <mergeCell ref="A16:A18"/>
    <mergeCell ref="B16:B18"/>
    <mergeCell ref="C3:C4"/>
    <mergeCell ref="B13:B15"/>
    <mergeCell ref="C13:C15"/>
    <mergeCell ref="B10:B12"/>
    <mergeCell ref="C10:C12"/>
    <mergeCell ref="J25:J27"/>
    <mergeCell ref="H25:H27"/>
    <mergeCell ref="I25:I27"/>
    <mergeCell ref="H16:H18"/>
    <mergeCell ref="H3:H4"/>
    <mergeCell ref="A20:A22"/>
    <mergeCell ref="B20:B22"/>
    <mergeCell ref="C20:C22"/>
    <mergeCell ref="E20:E22"/>
    <mergeCell ref="F20:F22"/>
    <mergeCell ref="H20:H22"/>
    <mergeCell ref="I20:I22"/>
    <mergeCell ref="J20:J22"/>
    <mergeCell ref="A1:C1"/>
    <mergeCell ref="A2:C2"/>
    <mergeCell ref="E16:E18"/>
    <mergeCell ref="F16:F18"/>
    <mergeCell ref="E25:E27"/>
    <mergeCell ref="F25:F27"/>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5:A27"/>
    <mergeCell ref="B25:B27"/>
    <mergeCell ref="H33:H35"/>
    <mergeCell ref="I33:I35"/>
    <mergeCell ref="J33:J35"/>
    <mergeCell ref="K33:K35"/>
    <mergeCell ref="J29:J31"/>
    <mergeCell ref="K29:K31"/>
    <mergeCell ref="A33:A35"/>
    <mergeCell ref="B33:B35"/>
    <mergeCell ref="C33:C35"/>
    <mergeCell ref="E33:E35"/>
    <mergeCell ref="F33:F35"/>
    <mergeCell ref="A29:A31"/>
    <mergeCell ref="B29:B31"/>
    <mergeCell ref="C29:C31"/>
    <mergeCell ref="E29:E31"/>
    <mergeCell ref="F29:F31"/>
    <mergeCell ref="H29:H31"/>
    <mergeCell ref="I29:I31"/>
    <mergeCell ref="K25:K27"/>
    <mergeCell ref="I3:I4"/>
    <mergeCell ref="I5:I6"/>
    <mergeCell ref="J5:J6"/>
    <mergeCell ref="J3:J4"/>
    <mergeCell ref="AF25:AF27"/>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AI33:AI35"/>
    <mergeCell ref="AH16:AH18"/>
    <mergeCell ref="AI16:AI18"/>
    <mergeCell ref="AH25:AH27"/>
    <mergeCell ref="AI25:AI27"/>
    <mergeCell ref="M33:M35"/>
    <mergeCell ref="N33:N35"/>
    <mergeCell ref="M16:M18"/>
    <mergeCell ref="N16:N18"/>
    <mergeCell ref="AH29:AH31"/>
    <mergeCell ref="AI29:AI31"/>
    <mergeCell ref="AF29:AF31"/>
    <mergeCell ref="AG29:AG31"/>
    <mergeCell ref="AF33:AF35"/>
    <mergeCell ref="AG33:AG35"/>
    <mergeCell ref="AH33:AH35"/>
    <mergeCell ref="X25:X27"/>
    <mergeCell ref="Y25:Y27"/>
    <mergeCell ref="Z25:Z27"/>
    <mergeCell ref="AA25:AA27"/>
    <mergeCell ref="N29:N31"/>
    <mergeCell ref="M29:M31"/>
    <mergeCell ref="AG25:AG27"/>
    <mergeCell ref="N25:N27"/>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U13:U15"/>
    <mergeCell ref="V13:V15"/>
    <mergeCell ref="P16:P18"/>
    <mergeCell ref="Q16:Q18"/>
    <mergeCell ref="R16:R18"/>
    <mergeCell ref="S16:S18"/>
    <mergeCell ref="U16:U18"/>
    <mergeCell ref="V16:V18"/>
    <mergeCell ref="P33:P35"/>
    <mergeCell ref="Q33:Q35"/>
    <mergeCell ref="R33:R35"/>
    <mergeCell ref="S33:S35"/>
    <mergeCell ref="U33:U35"/>
    <mergeCell ref="V33:V35"/>
    <mergeCell ref="P37:V37"/>
    <mergeCell ref="P25:P27"/>
    <mergeCell ref="Q25:Q27"/>
    <mergeCell ref="R25:R27"/>
    <mergeCell ref="S25:S27"/>
    <mergeCell ref="U25:U27"/>
    <mergeCell ref="V25:V27"/>
    <mergeCell ref="P29:P31"/>
    <mergeCell ref="Q29:Q31"/>
    <mergeCell ref="R29:R31"/>
    <mergeCell ref="S29:S31"/>
    <mergeCell ref="U29:U31"/>
    <mergeCell ref="V29:V31"/>
    <mergeCell ref="AA20:AA22"/>
    <mergeCell ref="AC20:AC22"/>
    <mergeCell ref="AD20:AD22"/>
    <mergeCell ref="AF20:AF22"/>
    <mergeCell ref="AG20:AG22"/>
    <mergeCell ref="AH20:AH22"/>
    <mergeCell ref="AI20:AI22"/>
    <mergeCell ref="K20:K22"/>
    <mergeCell ref="M20:M22"/>
    <mergeCell ref="N20:N22"/>
    <mergeCell ref="P20:P22"/>
    <mergeCell ref="Q20:Q22"/>
    <mergeCell ref="R20:R22"/>
    <mergeCell ref="S20:S22"/>
    <mergeCell ref="U20:U22"/>
    <mergeCell ref="V20:V22"/>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3"/>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35</v>
      </c>
      <c r="B1" s="110"/>
      <c r="C1" s="110"/>
      <c r="D1" s="108"/>
      <c r="E1" s="110"/>
      <c r="F1" s="110"/>
      <c r="G1" s="32"/>
      <c r="I1" s="31"/>
      <c r="J1" s="31"/>
      <c r="K1" s="32"/>
      <c r="M1" s="31"/>
      <c r="N1" s="31"/>
      <c r="O1" s="32"/>
    </row>
    <row r="2" spans="1:15" ht="18" x14ac:dyDescent="0.3">
      <c r="A2" s="164" t="str">
        <f>'Pipeline - Solar Summary'!H2</f>
        <v>as of 05/31/2025</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36</v>
      </c>
      <c r="C4" s="84" t="s">
        <v>37</v>
      </c>
      <c r="D4" s="84" t="s">
        <v>38</v>
      </c>
      <c r="J4" s="126"/>
      <c r="K4" s="126"/>
      <c r="N4" s="126"/>
      <c r="O4" s="126"/>
    </row>
    <row r="5" spans="1:15" x14ac:dyDescent="0.3">
      <c r="A5" s="38" t="s">
        <v>20</v>
      </c>
      <c r="B5" s="39">
        <f>'Pipeline - Solar Summary'!AG16</f>
        <v>11847</v>
      </c>
      <c r="C5" s="40">
        <f>'Pipeline - Solar Summary'!AH16</f>
        <v>194158.3</v>
      </c>
      <c r="D5" s="41">
        <f>C5/$C$9</f>
        <v>0.14227843914495772</v>
      </c>
    </row>
    <row r="6" spans="1:15" x14ac:dyDescent="0.3">
      <c r="A6" s="38" t="s">
        <v>138</v>
      </c>
      <c r="B6" s="39">
        <f>'Pipeline - Solar Summary'!AG20</f>
        <v>6</v>
      </c>
      <c r="C6" s="40">
        <f>'Pipeline - Solar Summary'!AH20</f>
        <v>7668.52</v>
      </c>
      <c r="D6" s="41">
        <f>C6/$C$9</f>
        <v>5.6194613166261308E-3</v>
      </c>
      <c r="F6" s="214"/>
    </row>
    <row r="7" spans="1:15" x14ac:dyDescent="0.3">
      <c r="A7" s="38" t="s">
        <v>27</v>
      </c>
      <c r="B7" s="39">
        <f>'Pipeline - Solar Summary'!AG25</f>
        <v>17</v>
      </c>
      <c r="C7" s="40">
        <f>'Pipeline - Solar Summary'!AH25</f>
        <v>436788.22</v>
      </c>
      <c r="D7" s="41">
        <f>C7/$C$9</f>
        <v>0.32007669091923652</v>
      </c>
      <c r="F7" s="214"/>
    </row>
    <row r="8" spans="1:15" x14ac:dyDescent="0.3">
      <c r="A8" s="38" t="s">
        <v>28</v>
      </c>
      <c r="B8" s="39">
        <f>'Pipeline - Solar Summary'!AG29</f>
        <v>456</v>
      </c>
      <c r="C8" s="40">
        <f>'Pipeline - Solar Summary'!AH29</f>
        <v>726021.1</v>
      </c>
      <c r="D8" s="41">
        <f>C8/$C$9</f>
        <v>0.53202540861917968</v>
      </c>
    </row>
    <row r="9" spans="1:15" x14ac:dyDescent="0.3">
      <c r="A9" s="80" t="s">
        <v>39</v>
      </c>
      <c r="B9" s="78">
        <f>SUM(B5:B8)</f>
        <v>12326</v>
      </c>
      <c r="C9" s="81">
        <f>SUM(C5:C8)</f>
        <v>1364636.14</v>
      </c>
      <c r="D9" s="79">
        <f>SUM(D5:D8)</f>
        <v>1</v>
      </c>
    </row>
    <row r="10" spans="1:15" ht="22.4" customHeight="1" x14ac:dyDescent="0.3">
      <c r="G10" s="121"/>
      <c r="K10" s="121"/>
      <c r="O10" s="121"/>
    </row>
    <row r="11" spans="1:15" ht="18" x14ac:dyDescent="0.3">
      <c r="A11" s="311" t="s">
        <v>40</v>
      </c>
      <c r="B11" s="311"/>
      <c r="C11" s="311"/>
      <c r="D11" s="311"/>
    </row>
    <row r="12" spans="1:15" ht="6" customHeight="1" x14ac:dyDescent="0.35">
      <c r="A12" s="34"/>
    </row>
    <row r="13" spans="1:15" ht="15.5" x14ac:dyDescent="0.35">
      <c r="A13" s="34"/>
      <c r="B13" s="312" t="s">
        <v>41</v>
      </c>
      <c r="C13" s="313"/>
      <c r="D13" s="314"/>
      <c r="F13" s="312" t="s">
        <v>42</v>
      </c>
      <c r="G13" s="313"/>
      <c r="H13" s="314"/>
      <c r="J13" s="315" t="s">
        <v>43</v>
      </c>
      <c r="K13" s="316"/>
      <c r="L13" s="317"/>
    </row>
    <row r="14" spans="1:15" ht="27.65" customHeight="1" x14ac:dyDescent="0.3">
      <c r="A14" s="42" t="s">
        <v>44</v>
      </c>
      <c r="B14" s="36" t="s">
        <v>36</v>
      </c>
      <c r="C14" s="37" t="s">
        <v>37</v>
      </c>
      <c r="D14" s="37" t="s">
        <v>45</v>
      </c>
      <c r="F14" s="36" t="s">
        <v>36</v>
      </c>
      <c r="G14" s="37" t="s">
        <v>37</v>
      </c>
      <c r="H14" s="37" t="s">
        <v>45</v>
      </c>
      <c r="J14" s="36" t="s">
        <v>36</v>
      </c>
      <c r="K14" s="37" t="s">
        <v>37</v>
      </c>
      <c r="L14" s="37" t="s">
        <v>46</v>
      </c>
    </row>
    <row r="15" spans="1:15" x14ac:dyDescent="0.3">
      <c r="A15" s="38" t="s">
        <v>47</v>
      </c>
      <c r="B15" s="43">
        <v>4</v>
      </c>
      <c r="C15" s="44">
        <v>1392.36</v>
      </c>
      <c r="D15" s="41">
        <f>C15/C26</f>
        <v>8.4973004245720865E-2</v>
      </c>
      <c r="F15" s="43">
        <v>157</v>
      </c>
      <c r="G15" s="44">
        <v>37594.44</v>
      </c>
      <c r="H15" s="41">
        <f>G15/G26</f>
        <v>0.21147513401828039</v>
      </c>
      <c r="J15" s="45">
        <f>SUM(B15+F15)</f>
        <v>161</v>
      </c>
      <c r="K15" s="45">
        <f t="shared" ref="K15:K25" si="0">SUM(C15+G15)</f>
        <v>38986.800000000003</v>
      </c>
      <c r="L15" s="46">
        <f t="shared" ref="L15:L25" si="1">K15/$K$26</f>
        <v>0.20079903872252697</v>
      </c>
    </row>
    <row r="16" spans="1:15" x14ac:dyDescent="0.3">
      <c r="A16" s="38" t="s">
        <v>48</v>
      </c>
      <c r="B16" s="43">
        <v>0</v>
      </c>
      <c r="C16" s="44">
        <v>0</v>
      </c>
      <c r="D16" s="41">
        <f>C16/C26</f>
        <v>0</v>
      </c>
      <c r="F16" s="43">
        <v>6</v>
      </c>
      <c r="G16" s="44">
        <v>358.95</v>
      </c>
      <c r="H16" s="41">
        <f>G16/G26</f>
        <v>2.019154943014492E-3</v>
      </c>
      <c r="J16" s="45">
        <f t="shared" ref="J16:J25" si="2">SUM(B16+F16)</f>
        <v>6</v>
      </c>
      <c r="K16" s="45">
        <f t="shared" si="0"/>
        <v>358.95</v>
      </c>
      <c r="L16" s="46">
        <f t="shared" si="1"/>
        <v>1.8487491907376609E-3</v>
      </c>
    </row>
    <row r="17" spans="1:15" x14ac:dyDescent="0.3">
      <c r="A17" s="38" t="s">
        <v>49</v>
      </c>
      <c r="B17" s="43">
        <v>0</v>
      </c>
      <c r="C17" s="44">
        <v>0</v>
      </c>
      <c r="D17" s="41">
        <f>C17/C26</f>
        <v>0</v>
      </c>
      <c r="F17" s="43">
        <v>6</v>
      </c>
      <c r="G17" s="44">
        <v>10244.32</v>
      </c>
      <c r="H17" s="41">
        <f>G17/G26</f>
        <v>5.7626046429369603E-2</v>
      </c>
      <c r="J17" s="45">
        <f t="shared" si="2"/>
        <v>6</v>
      </c>
      <c r="K17" s="45">
        <f t="shared" si="0"/>
        <v>10244.32</v>
      </c>
      <c r="L17" s="46">
        <f t="shared" si="1"/>
        <v>5.2762719904325496E-2</v>
      </c>
    </row>
    <row r="18" spans="1:15" x14ac:dyDescent="0.3">
      <c r="A18" s="38" t="s">
        <v>50</v>
      </c>
      <c r="B18" s="43">
        <v>1</v>
      </c>
      <c r="C18" s="44">
        <v>14993.55</v>
      </c>
      <c r="D18" s="41">
        <f>C18/C26</f>
        <v>0.91502699575427915</v>
      </c>
      <c r="F18" s="43">
        <v>15</v>
      </c>
      <c r="G18" s="44">
        <v>5587.86</v>
      </c>
      <c r="H18" s="41">
        <f>G18/G26</f>
        <v>3.1432665106206875E-2</v>
      </c>
      <c r="J18" s="45">
        <f t="shared" si="2"/>
        <v>16</v>
      </c>
      <c r="K18" s="45">
        <f t="shared" si="0"/>
        <v>20581.41</v>
      </c>
      <c r="L18" s="46">
        <f t="shared" si="1"/>
        <v>0.10600324580509822</v>
      </c>
    </row>
    <row r="19" spans="1:15" x14ac:dyDescent="0.3">
      <c r="A19" s="38" t="s">
        <v>51</v>
      </c>
      <c r="B19" s="43">
        <v>0</v>
      </c>
      <c r="C19" s="44">
        <v>0</v>
      </c>
      <c r="D19" s="41">
        <f>C19/C26</f>
        <v>0</v>
      </c>
      <c r="F19" s="43">
        <v>24</v>
      </c>
      <c r="G19" s="44">
        <v>8271.17</v>
      </c>
      <c r="H19" s="41">
        <f>G19/G26</f>
        <v>4.652674130105356E-2</v>
      </c>
      <c r="J19" s="45">
        <f t="shared" si="2"/>
        <v>24</v>
      </c>
      <c r="K19" s="45">
        <f t="shared" si="0"/>
        <v>8271.17</v>
      </c>
      <c r="L19" s="46">
        <f t="shared" si="1"/>
        <v>4.2600136074533002E-2</v>
      </c>
    </row>
    <row r="20" spans="1:15" ht="14.15" customHeight="1" x14ac:dyDescent="0.3">
      <c r="A20" s="38" t="s">
        <v>52</v>
      </c>
      <c r="B20" s="43">
        <v>0</v>
      </c>
      <c r="C20" s="44">
        <v>0</v>
      </c>
      <c r="D20" s="41">
        <f>C20/C26</f>
        <v>0</v>
      </c>
      <c r="F20" s="43">
        <v>0</v>
      </c>
      <c r="G20" s="44">
        <v>0</v>
      </c>
      <c r="H20" s="41">
        <f>G20/G26</f>
        <v>0</v>
      </c>
      <c r="J20" s="45">
        <f t="shared" si="2"/>
        <v>0</v>
      </c>
      <c r="K20" s="45">
        <f t="shared" si="0"/>
        <v>0</v>
      </c>
      <c r="L20" s="46">
        <f t="shared" si="1"/>
        <v>0</v>
      </c>
    </row>
    <row r="21" spans="1:15" ht="14.15" customHeight="1" x14ac:dyDescent="0.3">
      <c r="A21" s="38" t="s">
        <v>53</v>
      </c>
      <c r="B21" s="43">
        <v>0</v>
      </c>
      <c r="C21" s="44">
        <v>0</v>
      </c>
      <c r="D21" s="41">
        <f>C21/C26</f>
        <v>0</v>
      </c>
      <c r="F21" s="43">
        <v>0</v>
      </c>
      <c r="G21" s="44">
        <v>0</v>
      </c>
      <c r="H21" s="41">
        <f>G21/G26</f>
        <v>0</v>
      </c>
      <c r="J21" s="45">
        <f t="shared" si="2"/>
        <v>0</v>
      </c>
      <c r="K21" s="45">
        <f t="shared" si="0"/>
        <v>0</v>
      </c>
      <c r="L21" s="46">
        <f t="shared" si="1"/>
        <v>0</v>
      </c>
    </row>
    <row r="22" spans="1:15" x14ac:dyDescent="0.3">
      <c r="A22" s="38" t="s">
        <v>54</v>
      </c>
      <c r="B22" s="43">
        <v>0</v>
      </c>
      <c r="C22" s="44">
        <v>0</v>
      </c>
      <c r="D22" s="41">
        <f>C22/C26</f>
        <v>0</v>
      </c>
      <c r="F22" s="43">
        <v>11617</v>
      </c>
      <c r="G22" s="44">
        <v>107547.37</v>
      </c>
      <c r="H22" s="41">
        <f>G22/G26</f>
        <v>0.60497229069148484</v>
      </c>
      <c r="J22" s="45">
        <f t="shared" si="2"/>
        <v>11617</v>
      </c>
      <c r="K22" s="45">
        <f t="shared" si="0"/>
        <v>107547.37</v>
      </c>
      <c r="L22" s="46">
        <f t="shared" si="1"/>
        <v>0.55391590264232848</v>
      </c>
    </row>
    <row r="23" spans="1:15" x14ac:dyDescent="0.3">
      <c r="A23" s="38" t="s">
        <v>55</v>
      </c>
      <c r="B23" s="43">
        <v>0</v>
      </c>
      <c r="C23" s="44">
        <v>0</v>
      </c>
      <c r="D23" s="41">
        <f>C23/C26</f>
        <v>0</v>
      </c>
      <c r="F23" s="43">
        <v>0</v>
      </c>
      <c r="G23" s="44">
        <v>0</v>
      </c>
      <c r="H23" s="41">
        <f>G23/G26</f>
        <v>0</v>
      </c>
      <c r="J23" s="45">
        <f t="shared" si="2"/>
        <v>0</v>
      </c>
      <c r="K23" s="45">
        <f t="shared" si="0"/>
        <v>0</v>
      </c>
      <c r="L23" s="46">
        <f t="shared" si="1"/>
        <v>0</v>
      </c>
    </row>
    <row r="24" spans="1:15" x14ac:dyDescent="0.3">
      <c r="A24" s="38" t="s">
        <v>56</v>
      </c>
      <c r="B24" s="43">
        <v>0</v>
      </c>
      <c r="C24" s="44">
        <v>0</v>
      </c>
      <c r="D24" s="41">
        <f>C24/C26</f>
        <v>0</v>
      </c>
      <c r="F24" s="43">
        <v>0</v>
      </c>
      <c r="G24" s="44">
        <v>0</v>
      </c>
      <c r="H24" s="41">
        <f>G24/G26</f>
        <v>0</v>
      </c>
      <c r="J24" s="45">
        <f t="shared" si="2"/>
        <v>0</v>
      </c>
      <c r="K24" s="45">
        <f t="shared" si="0"/>
        <v>0</v>
      </c>
      <c r="L24" s="46">
        <f t="shared" si="1"/>
        <v>0</v>
      </c>
    </row>
    <row r="25" spans="1:15" x14ac:dyDescent="0.3">
      <c r="A25" s="38" t="s">
        <v>57</v>
      </c>
      <c r="B25" s="43">
        <v>0</v>
      </c>
      <c r="C25" s="44">
        <v>0</v>
      </c>
      <c r="D25" s="41">
        <f>C25/C26</f>
        <v>0</v>
      </c>
      <c r="F25" s="43">
        <v>17</v>
      </c>
      <c r="G25" s="44">
        <v>8168.28</v>
      </c>
      <c r="H25" s="41">
        <f>G25/G26</f>
        <v>4.5947967510590368E-2</v>
      </c>
      <c r="J25" s="45">
        <f t="shared" si="2"/>
        <v>17</v>
      </c>
      <c r="K25" s="45">
        <f t="shared" si="0"/>
        <v>8168.28</v>
      </c>
      <c r="L25" s="46">
        <f t="shared" si="1"/>
        <v>4.2070207660450262E-2</v>
      </c>
    </row>
    <row r="26" spans="1:15" ht="14.15" customHeight="1" x14ac:dyDescent="0.3">
      <c r="A26" s="47" t="s">
        <v>39</v>
      </c>
      <c r="B26" s="48">
        <f>SUM(B15:B25)</f>
        <v>5</v>
      </c>
      <c r="C26" s="48">
        <f>SUM(C15:C25)</f>
        <v>16385.91</v>
      </c>
      <c r="D26" s="49">
        <f>SUM(D15:D25)</f>
        <v>1</v>
      </c>
      <c r="F26" s="48">
        <f>SUM(F15:F25)</f>
        <v>11842</v>
      </c>
      <c r="G26" s="48">
        <f>SUM(G15:G25)</f>
        <v>177772.38999999998</v>
      </c>
      <c r="H26" s="49">
        <f>SUM(H15:H25)</f>
        <v>1</v>
      </c>
      <c r="J26" s="78">
        <f>SUM(J15:J25)</f>
        <v>11847</v>
      </c>
      <c r="K26" s="78">
        <f>SUM(K15:K25)</f>
        <v>194158.3</v>
      </c>
      <c r="L26" s="79">
        <f>SUM(L15:L25)</f>
        <v>1</v>
      </c>
    </row>
    <row r="27" spans="1:15" s="51" customFormat="1" ht="18" customHeight="1" x14ac:dyDescent="0.3">
      <c r="A27" s="50"/>
      <c r="B27" s="52"/>
      <c r="C27" s="53"/>
      <c r="D27" s="54"/>
    </row>
    <row r="28" spans="1:15" ht="18" x14ac:dyDescent="0.3">
      <c r="A28" s="311" t="s">
        <v>58</v>
      </c>
      <c r="B28" s="311"/>
      <c r="C28" s="311"/>
      <c r="D28" s="311"/>
      <c r="F28" s="159"/>
      <c r="G28" s="159"/>
    </row>
    <row r="29" spans="1:15" ht="6" customHeight="1" x14ac:dyDescent="0.35">
      <c r="A29" s="34"/>
    </row>
    <row r="30" spans="1:15" ht="15.5" x14ac:dyDescent="0.35">
      <c r="A30" s="34"/>
      <c r="B30" s="312" t="s">
        <v>41</v>
      </c>
      <c r="C30" s="313"/>
      <c r="D30" s="314"/>
      <c r="F30" s="312" t="s">
        <v>59</v>
      </c>
      <c r="G30" s="313"/>
      <c r="H30" s="314"/>
      <c r="J30" s="315" t="s">
        <v>60</v>
      </c>
      <c r="K30" s="316"/>
      <c r="L30" s="317"/>
    </row>
    <row r="31" spans="1:15" ht="42" x14ac:dyDescent="0.3">
      <c r="A31" s="42" t="s">
        <v>44</v>
      </c>
      <c r="B31" s="36" t="s">
        <v>36</v>
      </c>
      <c r="C31" s="37" t="s">
        <v>37</v>
      </c>
      <c r="D31" s="37" t="s">
        <v>38</v>
      </c>
      <c r="F31" s="36" t="s">
        <v>36</v>
      </c>
      <c r="G31" s="37" t="s">
        <v>37</v>
      </c>
      <c r="H31" s="37" t="s">
        <v>38</v>
      </c>
      <c r="J31" s="36" t="s">
        <v>36</v>
      </c>
      <c r="K31" s="37" t="s">
        <v>37</v>
      </c>
      <c r="L31" s="37" t="s">
        <v>38</v>
      </c>
      <c r="N31" s="323"/>
      <c r="O31" s="323"/>
    </row>
    <row r="32" spans="1:15" x14ac:dyDescent="0.3">
      <c r="A32" s="167" t="s">
        <v>47</v>
      </c>
      <c r="B32" s="215">
        <f>'Pipeline - Solar Summary'!I29</f>
        <v>5</v>
      </c>
      <c r="C32" s="118">
        <f>'Pipeline - Solar Summary'!J29</f>
        <v>18195.84</v>
      </c>
      <c r="D32" s="69">
        <f>C32/$C$33</f>
        <v>1</v>
      </c>
      <c r="F32" s="215">
        <f>'Pipeline - Solar Summary'!Q29</f>
        <v>451</v>
      </c>
      <c r="G32" s="118">
        <f>'Pipeline - Solar Summary'!R29</f>
        <v>707825.26</v>
      </c>
      <c r="H32" s="69">
        <v>0</v>
      </c>
      <c r="J32" s="168">
        <f t="shared" ref="J32:K32" si="3">SUM(B32+F32)</f>
        <v>456</v>
      </c>
      <c r="K32" s="118">
        <f t="shared" si="3"/>
        <v>726021.1</v>
      </c>
      <c r="L32" s="69">
        <f>K32/$K$33</f>
        <v>1</v>
      </c>
      <c r="N32" s="323"/>
      <c r="O32" s="323"/>
    </row>
    <row r="33" spans="1:16" ht="14.15" customHeight="1" x14ac:dyDescent="0.3">
      <c r="A33" s="47" t="s">
        <v>39</v>
      </c>
      <c r="B33" s="48">
        <f>SUM(B32:B32)</f>
        <v>5</v>
      </c>
      <c r="C33" s="48">
        <f>SUM(C32:C32)</f>
        <v>18195.84</v>
      </c>
      <c r="D33" s="49">
        <f>SUM(D32:D32)</f>
        <v>1</v>
      </c>
      <c r="F33" s="48">
        <f>SUM(F32:F32)</f>
        <v>451</v>
      </c>
      <c r="G33" s="48">
        <f>SUM(G32:G32)</f>
        <v>707825.26</v>
      </c>
      <c r="H33" s="49">
        <f>SUM(H32:H32)</f>
        <v>0</v>
      </c>
      <c r="J33" s="48">
        <f>SUM(J32:J32)</f>
        <v>456</v>
      </c>
      <c r="K33" s="48">
        <f>SUM(K32:K32)</f>
        <v>726021.1</v>
      </c>
      <c r="L33" s="49">
        <f>SUM(L32:L32)</f>
        <v>1</v>
      </c>
      <c r="N33" s="323"/>
      <c r="O33" s="323"/>
    </row>
    <row r="34" spans="1:16" s="51" customFormat="1" ht="18.649999999999999" customHeight="1" x14ac:dyDescent="0.3">
      <c r="A34" s="50"/>
      <c r="B34" s="107"/>
      <c r="C34" s="107"/>
      <c r="D34" s="106"/>
      <c r="F34" s="107"/>
      <c r="G34" s="107"/>
      <c r="H34" s="106"/>
      <c r="J34" s="107"/>
      <c r="K34" s="107"/>
      <c r="L34" s="106"/>
      <c r="N34" s="107"/>
      <c r="O34" s="107"/>
      <c r="P34" s="106"/>
    </row>
    <row r="35" spans="1:16" ht="18.649999999999999" customHeight="1" x14ac:dyDescent="0.3">
      <c r="A35" s="160" t="s">
        <v>61</v>
      </c>
      <c r="B35" s="109"/>
      <c r="C35" s="109"/>
      <c r="D35" s="109"/>
      <c r="F35" s="324" t="str">
        <f>'Pipeline - Solar Summary'!M1</f>
        <v xml:space="preserve">Previously Reported through 04/30/2025                      </v>
      </c>
      <c r="G35" s="324"/>
      <c r="H35" s="324"/>
      <c r="J35" s="318"/>
      <c r="K35" s="318"/>
      <c r="L35" s="213"/>
      <c r="M35" s="213"/>
      <c r="N35" s="318"/>
      <c r="O35" s="318"/>
      <c r="P35" s="73"/>
    </row>
    <row r="36" spans="1:16" ht="6" customHeight="1" x14ac:dyDescent="0.35">
      <c r="A36" s="34"/>
      <c r="F36" s="324"/>
      <c r="G36" s="324"/>
      <c r="H36" s="324"/>
      <c r="J36" s="318"/>
      <c r="K36" s="318"/>
      <c r="L36" s="213"/>
      <c r="M36" s="213"/>
      <c r="N36" s="318"/>
      <c r="O36" s="318"/>
    </row>
    <row r="37" spans="1:16" ht="17.5" customHeight="1" x14ac:dyDescent="0.3">
      <c r="A37" s="113"/>
      <c r="B37" s="308" t="s">
        <v>41</v>
      </c>
      <c r="C37" s="308"/>
      <c r="D37" s="308"/>
      <c r="E37" s="55"/>
      <c r="F37" s="325"/>
      <c r="G37" s="325"/>
      <c r="H37" s="325"/>
      <c r="I37" s="55"/>
      <c r="J37" s="319"/>
      <c r="K37" s="319"/>
      <c r="L37" s="213"/>
      <c r="M37" s="213"/>
    </row>
    <row r="38" spans="1:16" ht="42" x14ac:dyDescent="0.3">
      <c r="A38" s="56" t="s">
        <v>62</v>
      </c>
      <c r="B38" s="57" t="s">
        <v>63</v>
      </c>
      <c r="C38" s="58" t="s">
        <v>37</v>
      </c>
      <c r="D38" s="58" t="s">
        <v>38</v>
      </c>
      <c r="F38" s="59" t="s">
        <v>64</v>
      </c>
      <c r="G38" s="320" t="s">
        <v>12</v>
      </c>
      <c r="H38" s="320"/>
      <c r="J38" s="26" t="s">
        <v>65</v>
      </c>
      <c r="K38" s="77" t="s">
        <v>66</v>
      </c>
    </row>
    <row r="39" spans="1:16" ht="20.5" customHeight="1" x14ac:dyDescent="0.3">
      <c r="A39" s="61" t="s">
        <v>67</v>
      </c>
      <c r="B39" s="116">
        <v>12</v>
      </c>
      <c r="C39" s="116">
        <v>265694.7</v>
      </c>
      <c r="D39" s="204">
        <f>C39/C40</f>
        <v>1</v>
      </c>
      <c r="F39" s="124">
        <v>13</v>
      </c>
      <c r="G39" s="321">
        <v>274514.7</v>
      </c>
      <c r="H39" s="321"/>
      <c r="J39" s="209">
        <f>B39-F39</f>
        <v>-1</v>
      </c>
      <c r="K39" s="209">
        <f>C39-G39</f>
        <v>-8820</v>
      </c>
    </row>
    <row r="40" spans="1:16" ht="19.5" customHeight="1" x14ac:dyDescent="0.3">
      <c r="A40" s="58" t="s">
        <v>68</v>
      </c>
      <c r="B40" s="62">
        <f>SUM(B39:B39)</f>
        <v>12</v>
      </c>
      <c r="C40" s="62">
        <f>SUM(C39:C39)</f>
        <v>265694.7</v>
      </c>
      <c r="D40" s="152">
        <f>SUM(D39:D39)</f>
        <v>1</v>
      </c>
      <c r="F40" s="63">
        <f>SUM(F39:F39)</f>
        <v>13</v>
      </c>
      <c r="G40" s="322">
        <f>SUM(G39:G39)</f>
        <v>274514.7</v>
      </c>
      <c r="H40" s="322"/>
      <c r="J40" s="210">
        <f>SUM(J39:J39)</f>
        <v>-1</v>
      </c>
      <c r="K40" s="208">
        <f>SUM(K39:K39)</f>
        <v>-8820</v>
      </c>
    </row>
    <row r="41" spans="1:16" s="51" customFormat="1" ht="5" customHeight="1" x14ac:dyDescent="0.3">
      <c r="A41" s="74"/>
      <c r="B41" s="75"/>
      <c r="C41" s="75"/>
      <c r="D41" s="169"/>
      <c r="F41" s="170"/>
      <c r="G41" s="171"/>
      <c r="H41" s="171"/>
      <c r="J41" s="172"/>
      <c r="K41" s="173"/>
      <c r="N41" s="172"/>
      <c r="O41" s="173"/>
    </row>
    <row r="42" spans="1:16" s="51" customFormat="1" x14ac:dyDescent="0.3">
      <c r="A42" s="310" t="s">
        <v>142</v>
      </c>
      <c r="B42" s="310"/>
      <c r="C42" s="310"/>
      <c r="D42" s="310"/>
      <c r="F42" s="170"/>
      <c r="G42" s="171"/>
      <c r="H42" s="171"/>
      <c r="J42" s="172"/>
      <c r="K42" s="173"/>
      <c r="N42" s="172"/>
      <c r="O42" s="173"/>
    </row>
    <row r="43" spans="1:16" s="51" customFormat="1" ht="3" customHeight="1" x14ac:dyDescent="0.3">
      <c r="A43" s="218"/>
      <c r="B43" s="75"/>
      <c r="C43" s="75"/>
      <c r="D43" s="169"/>
      <c r="F43" s="170"/>
      <c r="G43" s="171"/>
      <c r="H43" s="171"/>
      <c r="J43" s="172"/>
      <c r="K43" s="173"/>
      <c r="N43" s="172"/>
      <c r="O43" s="173"/>
    </row>
    <row r="44" spans="1:16" x14ac:dyDescent="0.3">
      <c r="A44" s="221" t="s">
        <v>145</v>
      </c>
      <c r="B44" s="221" t="s">
        <v>144</v>
      </c>
      <c r="C44" s="222" t="s">
        <v>104</v>
      </c>
      <c r="D44" s="35"/>
    </row>
    <row r="45" spans="1:16" s="51" customFormat="1" ht="14.5" x14ac:dyDescent="0.35">
      <c r="A45" s="219" t="s">
        <v>67</v>
      </c>
      <c r="B45" s="219" t="s">
        <v>143</v>
      </c>
      <c r="C45" s="220">
        <v>8820</v>
      </c>
      <c r="D45" s="169"/>
      <c r="F45" s="170"/>
      <c r="G45" s="171"/>
      <c r="H45" s="171"/>
      <c r="J45" s="172"/>
      <c r="K45" s="173"/>
      <c r="N45" s="172"/>
      <c r="O45" s="173"/>
    </row>
    <row r="46" spans="1:16" ht="15.5" x14ac:dyDescent="0.35">
      <c r="A46" s="34"/>
      <c r="F46" s="324" t="str">
        <f>'Pipeline - Solar Summary'!M1</f>
        <v xml:space="preserve">Previously Reported through 04/30/2025                      </v>
      </c>
      <c r="G46" s="324"/>
      <c r="H46" s="324"/>
    </row>
    <row r="47" spans="1:16" ht="17.5" customHeight="1" x14ac:dyDescent="0.3">
      <c r="A47" s="113"/>
      <c r="B47" s="308" t="s">
        <v>69</v>
      </c>
      <c r="C47" s="308"/>
      <c r="D47" s="308"/>
      <c r="E47" s="55"/>
      <c r="F47" s="325"/>
      <c r="G47" s="325"/>
      <c r="H47" s="325"/>
      <c r="I47" s="55"/>
      <c r="J47" s="319"/>
      <c r="K47" s="319"/>
      <c r="L47" s="177"/>
    </row>
    <row r="48" spans="1:16" ht="42" x14ac:dyDescent="0.3">
      <c r="A48" s="56" t="s">
        <v>70</v>
      </c>
      <c r="B48" s="57" t="s">
        <v>63</v>
      </c>
      <c r="C48" s="58" t="s">
        <v>37</v>
      </c>
      <c r="D48" s="58" t="s">
        <v>38</v>
      </c>
      <c r="F48" s="59" t="s">
        <v>64</v>
      </c>
      <c r="G48" s="320" t="s">
        <v>12</v>
      </c>
      <c r="H48" s="320"/>
      <c r="J48" s="26" t="s">
        <v>65</v>
      </c>
      <c r="K48" s="77" t="s">
        <v>66</v>
      </c>
    </row>
    <row r="49" spans="1:15" ht="22.5" customHeight="1" x14ac:dyDescent="0.3">
      <c r="A49" s="193" t="s">
        <v>71</v>
      </c>
      <c r="B49" s="116">
        <v>3</v>
      </c>
      <c r="C49" s="116">
        <v>158468.32</v>
      </c>
      <c r="D49" s="60">
        <f>C49/C52</f>
        <v>0.92620877751536113</v>
      </c>
      <c r="F49" s="124">
        <v>3</v>
      </c>
      <c r="G49" s="309">
        <v>158468.32</v>
      </c>
      <c r="H49" s="309"/>
      <c r="J49" s="205">
        <f t="shared" ref="J49:K51" si="4">B49-F49</f>
        <v>0</v>
      </c>
      <c r="K49" s="205">
        <f t="shared" si="4"/>
        <v>0</v>
      </c>
    </row>
    <row r="50" spans="1:15" ht="28" x14ac:dyDescent="0.3">
      <c r="A50" s="61" t="s">
        <v>72</v>
      </c>
      <c r="B50" s="116">
        <v>0</v>
      </c>
      <c r="C50" s="116">
        <v>0</v>
      </c>
      <c r="D50" s="60">
        <f>C50/C52</f>
        <v>0</v>
      </c>
      <c r="F50" s="124">
        <v>0</v>
      </c>
      <c r="G50" s="309">
        <v>0</v>
      </c>
      <c r="H50" s="309"/>
      <c r="J50" s="205">
        <f t="shared" si="4"/>
        <v>0</v>
      </c>
      <c r="K50" s="205">
        <f t="shared" si="4"/>
        <v>0</v>
      </c>
    </row>
    <row r="51" spans="1:15" ht="42" x14ac:dyDescent="0.3">
      <c r="A51" s="61" t="s">
        <v>73</v>
      </c>
      <c r="B51" s="116">
        <v>2</v>
      </c>
      <c r="C51" s="116">
        <v>12625.2</v>
      </c>
      <c r="D51" s="60">
        <f>C51/$C$52</f>
        <v>7.3791222484638805E-2</v>
      </c>
      <c r="F51" s="124">
        <v>2</v>
      </c>
      <c r="G51" s="309">
        <v>12625.2</v>
      </c>
      <c r="H51" s="309"/>
      <c r="J51" s="205">
        <f t="shared" si="4"/>
        <v>0</v>
      </c>
      <c r="K51" s="205">
        <f t="shared" si="4"/>
        <v>0</v>
      </c>
    </row>
    <row r="52" spans="1:15" ht="23.15" customHeight="1" x14ac:dyDescent="0.3">
      <c r="A52" s="58" t="s">
        <v>68</v>
      </c>
      <c r="B52" s="62">
        <f>SUM(B49:B51)</f>
        <v>5</v>
      </c>
      <c r="C52" s="62">
        <f>SUM(C49:C51)</f>
        <v>171093.52000000002</v>
      </c>
      <c r="D52" s="152">
        <f>SUM(D49:D51)</f>
        <v>0.99999999999999989</v>
      </c>
      <c r="F52" s="206">
        <f>SUM(F49:F51)</f>
        <v>5</v>
      </c>
      <c r="G52" s="306">
        <f>SUM(G49:H51)</f>
        <v>171093.52000000002</v>
      </c>
      <c r="H52" s="307"/>
      <c r="I52" s="207"/>
      <c r="J52" s="208">
        <f>SUM(J49:J51)</f>
        <v>0</v>
      </c>
      <c r="K52" s="211">
        <f>SUM(K49:K51)</f>
        <v>0</v>
      </c>
    </row>
    <row r="53" spans="1:15" s="51" customFormat="1" x14ac:dyDescent="0.3">
      <c r="A53" s="74"/>
      <c r="B53" s="75"/>
      <c r="C53" s="75"/>
      <c r="D53" s="169"/>
      <c r="F53" s="170"/>
      <c r="G53" s="171"/>
      <c r="H53" s="171"/>
      <c r="J53" s="172"/>
      <c r="K53" s="173"/>
      <c r="N53" s="172"/>
      <c r="O53" s="173"/>
    </row>
  </sheetData>
  <mergeCells count="27">
    <mergeCell ref="J13:L13"/>
    <mergeCell ref="N35:O36"/>
    <mergeCell ref="J47:K47"/>
    <mergeCell ref="G48:H48"/>
    <mergeCell ref="J37:K37"/>
    <mergeCell ref="J30:L30"/>
    <mergeCell ref="J35:K36"/>
    <mergeCell ref="G39:H39"/>
    <mergeCell ref="G40:H40"/>
    <mergeCell ref="N31:N33"/>
    <mergeCell ref="O31:O33"/>
    <mergeCell ref="G38:H38"/>
    <mergeCell ref="F35:H37"/>
    <mergeCell ref="F46:H47"/>
    <mergeCell ref="A11:D11"/>
    <mergeCell ref="F30:H30"/>
    <mergeCell ref="A28:D28"/>
    <mergeCell ref="B30:D30"/>
    <mergeCell ref="F13:H13"/>
    <mergeCell ref="B13:D13"/>
    <mergeCell ref="G52:H52"/>
    <mergeCell ref="B37:D37"/>
    <mergeCell ref="B47:D47"/>
    <mergeCell ref="G49:H49"/>
    <mergeCell ref="G50:H50"/>
    <mergeCell ref="G51:H51"/>
    <mergeCell ref="A42:D42"/>
  </mergeCells>
  <pageMargins left="0.15" right="0.15" top="0.2" bottom="0.2" header="0.1" footer="0.1"/>
  <pageSetup scale="78" orientation="landscape" r:id="rId1"/>
  <rowBreaks count="1" manualBreakCount="1">
    <brk id="3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72"/>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0.81640625" customWidth="1"/>
    <col min="15" max="15" width="14.453125" customWidth="1"/>
    <col min="16" max="16" width="13.453125" customWidth="1"/>
    <col min="17" max="17" width="0.54296875" customWidth="1"/>
    <col min="18" max="18" width="13.453125" customWidth="1"/>
    <col min="19" max="19" width="14.1796875" customWidth="1"/>
    <col min="20" max="20" width="0.54296875" customWidth="1"/>
    <col min="21" max="21" width="11.54296875" customWidth="1"/>
    <col min="22" max="22" width="17.453125" customWidth="1"/>
  </cols>
  <sheetData>
    <row r="1" spans="1:20" ht="21.65" customHeight="1" x14ac:dyDescent="0.35">
      <c r="A1" s="111" t="s">
        <v>74</v>
      </c>
      <c r="B1" s="112"/>
      <c r="C1" s="112"/>
      <c r="D1" s="112"/>
      <c r="E1" s="112"/>
      <c r="F1" s="112"/>
      <c r="G1" s="85"/>
      <c r="H1" s="112"/>
      <c r="I1" s="112"/>
      <c r="J1" s="112"/>
      <c r="K1" s="112"/>
      <c r="L1" s="112"/>
      <c r="M1" s="112"/>
      <c r="N1" s="112"/>
      <c r="O1" s="112"/>
      <c r="P1" s="112"/>
      <c r="Q1" s="112"/>
      <c r="T1" s="112"/>
    </row>
    <row r="2" spans="1:20" ht="21" x14ac:dyDescent="0.5">
      <c r="A2" s="166" t="str">
        <f>'Pipeline - Solar Summary'!H2</f>
        <v>as of 05/31/2025</v>
      </c>
      <c r="G2" s="187"/>
    </row>
    <row r="3" spans="1:20" ht="5.5" customHeight="1" x14ac:dyDescent="0.35"/>
    <row r="4" spans="1:20" ht="28" x14ac:dyDescent="0.35">
      <c r="A4" s="66" t="s">
        <v>75</v>
      </c>
      <c r="B4" s="67" t="s">
        <v>76</v>
      </c>
      <c r="C4" s="36" t="s">
        <v>36</v>
      </c>
      <c r="D4" s="37" t="s">
        <v>37</v>
      </c>
      <c r="E4" s="123" t="s">
        <v>38</v>
      </c>
      <c r="G4" s="188"/>
      <c r="H4" s="189"/>
      <c r="I4" s="190"/>
      <c r="J4" s="184"/>
      <c r="K4" s="184"/>
      <c r="N4" s="184"/>
      <c r="O4" s="184"/>
    </row>
    <row r="5" spans="1:20" ht="29.15" customHeight="1" x14ac:dyDescent="0.35">
      <c r="A5" s="68" t="s">
        <v>28</v>
      </c>
      <c r="B5" s="67">
        <v>0.85</v>
      </c>
      <c r="C5" s="120">
        <v>5</v>
      </c>
      <c r="D5" s="118">
        <v>18195.84</v>
      </c>
      <c r="E5" s="69">
        <f>D5/D14</f>
        <v>6.0596959901450809E-2</v>
      </c>
      <c r="G5" s="178"/>
      <c r="H5" s="191"/>
      <c r="I5" s="191"/>
      <c r="J5" s="181"/>
      <c r="K5" s="181"/>
      <c r="N5" s="181"/>
      <c r="O5" s="181"/>
    </row>
    <row r="6" spans="1:20" ht="29.15" customHeight="1" x14ac:dyDescent="0.35">
      <c r="A6" s="68" t="s">
        <v>77</v>
      </c>
      <c r="B6" s="67">
        <v>0.6</v>
      </c>
      <c r="C6" s="120">
        <v>0</v>
      </c>
      <c r="D6" s="118">
        <v>0</v>
      </c>
      <c r="E6" s="69">
        <f>D6/D14</f>
        <v>0</v>
      </c>
      <c r="G6" s="178"/>
      <c r="H6" s="179"/>
      <c r="I6" s="180"/>
      <c r="J6" s="181"/>
      <c r="K6" s="181"/>
      <c r="N6" s="181"/>
      <c r="O6" s="181"/>
    </row>
    <row r="7" spans="1:20" ht="30" customHeight="1" x14ac:dyDescent="0.35">
      <c r="A7" s="68" t="s">
        <v>78</v>
      </c>
      <c r="B7" s="67">
        <v>0.6</v>
      </c>
      <c r="C7" s="120">
        <v>0</v>
      </c>
      <c r="D7" s="118">
        <v>0</v>
      </c>
      <c r="E7" s="69">
        <f>D7/D14</f>
        <v>0</v>
      </c>
      <c r="G7" s="178"/>
      <c r="H7" s="179"/>
      <c r="I7" s="180"/>
      <c r="J7" s="181"/>
      <c r="K7" s="181"/>
      <c r="N7" s="181"/>
      <c r="O7" s="181"/>
    </row>
    <row r="8" spans="1:20" ht="29.5" customHeight="1" x14ac:dyDescent="0.35">
      <c r="A8" s="68" t="s">
        <v>79</v>
      </c>
      <c r="B8" s="67">
        <v>1</v>
      </c>
      <c r="C8" s="120">
        <v>4</v>
      </c>
      <c r="D8" s="118">
        <v>1392.36</v>
      </c>
      <c r="E8" s="69">
        <f>D8/D14</f>
        <v>4.6369270717034252E-3</v>
      </c>
      <c r="G8" s="178"/>
      <c r="H8" s="179"/>
      <c r="I8" s="180"/>
      <c r="J8" s="181"/>
      <c r="K8" s="181"/>
      <c r="N8" s="181"/>
      <c r="O8" s="181"/>
    </row>
    <row r="9" spans="1:20" ht="29.15" customHeight="1" x14ac:dyDescent="0.35">
      <c r="A9" s="68" t="s">
        <v>80</v>
      </c>
      <c r="B9" s="67">
        <v>0.6</v>
      </c>
      <c r="C9" s="120">
        <v>0</v>
      </c>
      <c r="D9" s="118">
        <v>0</v>
      </c>
      <c r="E9" s="69">
        <f>D9/D14</f>
        <v>0</v>
      </c>
      <c r="G9" s="178"/>
      <c r="H9" s="179"/>
      <c r="I9" s="180"/>
      <c r="J9" s="181"/>
      <c r="K9" s="181"/>
      <c r="N9" s="181"/>
      <c r="O9" s="181"/>
    </row>
    <row r="10" spans="1:20" ht="28.4" customHeight="1" x14ac:dyDescent="0.35">
      <c r="A10" s="68" t="s">
        <v>81</v>
      </c>
      <c r="B10" s="67">
        <v>0.6</v>
      </c>
      <c r="C10" s="120">
        <v>0</v>
      </c>
      <c r="D10" s="118">
        <v>0</v>
      </c>
      <c r="E10" s="69">
        <f>D10/D14</f>
        <v>0</v>
      </c>
      <c r="G10" s="178"/>
      <c r="H10" s="179"/>
      <c r="I10" s="180"/>
      <c r="J10" s="181"/>
      <c r="K10" s="181"/>
      <c r="N10" s="181"/>
      <c r="O10" s="181"/>
    </row>
    <row r="11" spans="1:20" ht="29.15" customHeight="1" x14ac:dyDescent="0.35">
      <c r="A11" s="68" t="s">
        <v>82</v>
      </c>
      <c r="B11" s="67">
        <v>1</v>
      </c>
      <c r="C11" s="119">
        <v>13</v>
      </c>
      <c r="D11" s="119">
        <v>280688.25</v>
      </c>
      <c r="E11" s="69">
        <f>D11/D14</f>
        <v>0.93476611302684576</v>
      </c>
      <c r="G11" s="178"/>
      <c r="H11" s="191"/>
      <c r="I11" s="191"/>
      <c r="J11" s="181"/>
      <c r="K11" s="181"/>
      <c r="N11" s="181"/>
      <c r="O11" s="181"/>
    </row>
    <row r="12" spans="1:20" ht="29.15" customHeight="1" x14ac:dyDescent="0.35">
      <c r="A12" s="68" t="s">
        <v>83</v>
      </c>
      <c r="B12" s="67">
        <v>0.6</v>
      </c>
      <c r="C12" s="114"/>
      <c r="D12" s="115"/>
      <c r="E12" s="69">
        <f>D12/D14</f>
        <v>0</v>
      </c>
      <c r="G12" s="178"/>
      <c r="H12" s="182"/>
      <c r="I12" s="182"/>
      <c r="J12" s="183"/>
      <c r="K12" s="183"/>
      <c r="N12" s="183"/>
      <c r="O12" s="183"/>
    </row>
    <row r="13" spans="1:20" ht="32.5" customHeight="1" x14ac:dyDescent="0.35">
      <c r="A13" s="68" t="s">
        <v>84</v>
      </c>
      <c r="B13" s="67">
        <v>1</v>
      </c>
      <c r="C13" s="114"/>
      <c r="D13" s="115"/>
      <c r="E13" s="69">
        <f>D13/D14</f>
        <v>0</v>
      </c>
      <c r="F13" s="4"/>
      <c r="G13" s="178"/>
      <c r="H13" s="179"/>
      <c r="I13" s="180"/>
      <c r="J13" s="181"/>
      <c r="K13" s="181"/>
      <c r="N13" s="181"/>
      <c r="O13" s="181"/>
    </row>
    <row r="14" spans="1:20" x14ac:dyDescent="0.35">
      <c r="B14" s="70"/>
      <c r="C14" s="71">
        <f>SUM(C5:C13)</f>
        <v>22</v>
      </c>
      <c r="D14" s="71">
        <f>SUM(D5:D13)</f>
        <v>300276.45</v>
      </c>
      <c r="E14" s="72">
        <f>SUM(E5:E13)</f>
        <v>1</v>
      </c>
      <c r="H14" s="182"/>
      <c r="I14" s="182"/>
      <c r="J14" s="183"/>
      <c r="N14" s="183"/>
    </row>
    <row r="15" spans="1:20" ht="7.4" customHeight="1" x14ac:dyDescent="0.35">
      <c r="C15" s="122"/>
      <c r="D15" s="122"/>
      <c r="E15" s="122"/>
    </row>
    <row r="16" spans="1:20" x14ac:dyDescent="0.35">
      <c r="C16" s="326"/>
      <c r="D16" s="327"/>
      <c r="E16" s="327"/>
      <c r="F16" s="327"/>
      <c r="G16" s="327"/>
      <c r="H16" s="327"/>
      <c r="I16" s="327"/>
      <c r="J16" s="327"/>
      <c r="K16" s="327"/>
      <c r="L16" s="327"/>
      <c r="M16" s="327"/>
      <c r="N16" s="327"/>
      <c r="O16" s="327"/>
    </row>
    <row r="17" spans="1:22" ht="18" x14ac:dyDescent="0.35">
      <c r="A17" s="111" t="s">
        <v>85</v>
      </c>
      <c r="B17" s="112"/>
      <c r="C17" s="112"/>
      <c r="D17" s="112"/>
      <c r="E17" s="112"/>
      <c r="F17" s="176"/>
      <c r="G17" s="176"/>
      <c r="H17" s="176"/>
      <c r="I17" s="176"/>
      <c r="J17" s="176"/>
      <c r="K17" s="176"/>
      <c r="N17" s="176"/>
      <c r="O17" s="176"/>
    </row>
    <row r="18" spans="1:22" ht="21" x14ac:dyDescent="0.5">
      <c r="A18" s="186" t="str">
        <f>A2</f>
        <v>as of 05/31/2025</v>
      </c>
      <c r="F18" s="176"/>
      <c r="G18" s="336"/>
      <c r="H18" s="336"/>
      <c r="I18" s="336"/>
      <c r="J18" s="176"/>
      <c r="K18" s="176"/>
      <c r="N18" s="176"/>
      <c r="O18" s="176"/>
    </row>
    <row r="19" spans="1:22" x14ac:dyDescent="0.35">
      <c r="E19" s="176"/>
      <c r="F19" s="176"/>
      <c r="G19" s="176"/>
      <c r="H19" s="176"/>
      <c r="I19" s="176"/>
      <c r="J19" s="176"/>
      <c r="N19" s="176"/>
    </row>
    <row r="20" spans="1:22" ht="28" x14ac:dyDescent="0.35">
      <c r="A20" s="66" t="s">
        <v>75</v>
      </c>
      <c r="B20" s="66" t="s">
        <v>86</v>
      </c>
      <c r="C20" s="36" t="s">
        <v>36</v>
      </c>
      <c r="D20" s="37" t="s">
        <v>37</v>
      </c>
      <c r="E20" s="123" t="s">
        <v>38</v>
      </c>
      <c r="F20" s="176"/>
      <c r="G20" s="176"/>
      <c r="H20" s="176"/>
      <c r="I20" s="176"/>
      <c r="J20" s="176"/>
      <c r="K20" s="176"/>
      <c r="N20" s="176"/>
      <c r="O20" s="176"/>
    </row>
    <row r="21" spans="1:22" ht="26.15" customHeight="1" x14ac:dyDescent="0.35">
      <c r="A21" s="192" t="s">
        <v>87</v>
      </c>
      <c r="B21" s="194">
        <v>1</v>
      </c>
      <c r="C21" s="119">
        <f>'Interconnection &amp; Customer Type'!B49</f>
        <v>3</v>
      </c>
      <c r="D21" s="119">
        <f>'Interconnection &amp; Customer Type'!C49</f>
        <v>158468.32</v>
      </c>
      <c r="E21" s="69">
        <f>D21/$D$26</f>
        <v>0.92620877751536113</v>
      </c>
      <c r="F21" s="176"/>
      <c r="G21" s="176"/>
      <c r="H21" s="176"/>
      <c r="I21" s="176"/>
      <c r="J21" s="176"/>
      <c r="K21" s="176"/>
      <c r="N21" s="176"/>
      <c r="O21" s="176"/>
    </row>
    <row r="22" spans="1:22" x14ac:dyDescent="0.35">
      <c r="A22" s="192" t="s">
        <v>88</v>
      </c>
      <c r="B22" s="194">
        <v>2</v>
      </c>
      <c r="C22" s="120">
        <v>0</v>
      </c>
      <c r="D22" s="118">
        <v>0</v>
      </c>
      <c r="E22" s="69">
        <f>D22/D26</f>
        <v>0</v>
      </c>
      <c r="F22" s="176"/>
      <c r="G22" s="176"/>
      <c r="H22" s="176"/>
      <c r="I22" s="176"/>
      <c r="J22" s="176"/>
      <c r="K22" s="176"/>
      <c r="N22" s="176"/>
      <c r="O22" s="176"/>
    </row>
    <row r="23" spans="1:22" x14ac:dyDescent="0.35">
      <c r="A23" s="192" t="s">
        <v>89</v>
      </c>
      <c r="B23" s="194">
        <v>3</v>
      </c>
      <c r="C23" s="120">
        <f>'Interconnection &amp; Customer Type'!B51</f>
        <v>2</v>
      </c>
      <c r="D23" s="118">
        <f>'Interconnection &amp; Customer Type'!C51</f>
        <v>12625.2</v>
      </c>
      <c r="E23" s="69">
        <f>D23/D26</f>
        <v>7.3791222484638805E-2</v>
      </c>
      <c r="F23" s="176"/>
      <c r="G23" s="176"/>
      <c r="H23" s="176"/>
      <c r="I23" s="176"/>
      <c r="J23" s="176"/>
      <c r="K23" s="176"/>
      <c r="N23" s="176"/>
      <c r="O23" s="176"/>
    </row>
    <row r="24" spans="1:22" x14ac:dyDescent="0.35">
      <c r="A24" s="192" t="s">
        <v>90</v>
      </c>
      <c r="B24" s="194">
        <v>4</v>
      </c>
      <c r="C24" s="120">
        <v>0</v>
      </c>
      <c r="D24" s="118">
        <v>0</v>
      </c>
      <c r="E24" s="69">
        <f>D24/D26</f>
        <v>0</v>
      </c>
      <c r="F24" s="176"/>
      <c r="G24" s="176"/>
      <c r="H24" s="176"/>
      <c r="I24" s="176"/>
      <c r="J24" s="176"/>
      <c r="K24" s="176"/>
      <c r="N24" s="176"/>
      <c r="O24" s="176"/>
    </row>
    <row r="25" spans="1:22" x14ac:dyDescent="0.35">
      <c r="A25" s="192" t="s">
        <v>91</v>
      </c>
      <c r="B25" s="194">
        <v>5</v>
      </c>
      <c r="C25" s="195"/>
      <c r="D25" s="196"/>
      <c r="E25" s="196"/>
      <c r="F25" s="176"/>
      <c r="G25" s="176"/>
      <c r="H25" s="176"/>
      <c r="I25" s="176"/>
      <c r="J25" s="176"/>
      <c r="K25" s="176"/>
      <c r="N25" s="176"/>
      <c r="O25" s="176"/>
    </row>
    <row r="26" spans="1:22" x14ac:dyDescent="0.35">
      <c r="A26" s="178"/>
      <c r="B26" s="178"/>
      <c r="C26" s="71">
        <f>SUM(C21:C25)</f>
        <v>5</v>
      </c>
      <c r="D26" s="71">
        <f>SUM(D21:D25)</f>
        <v>171093.52000000002</v>
      </c>
      <c r="E26" s="72">
        <f>SUM(E21:E24)</f>
        <v>0.99999999999999989</v>
      </c>
      <c r="F26" s="176"/>
      <c r="G26" s="176"/>
      <c r="H26" s="176"/>
      <c r="I26" s="176"/>
      <c r="J26" s="176"/>
      <c r="K26" s="176"/>
      <c r="N26" s="176"/>
      <c r="O26" s="176"/>
    </row>
    <row r="27" spans="1:22" x14ac:dyDescent="0.35">
      <c r="C27" s="175"/>
      <c r="D27" s="176"/>
      <c r="E27" s="176"/>
      <c r="F27" s="176"/>
      <c r="G27" s="176"/>
      <c r="H27" s="176"/>
      <c r="I27" s="176"/>
      <c r="J27" s="176"/>
      <c r="K27" s="176"/>
      <c r="N27" s="176"/>
      <c r="O27" s="176"/>
    </row>
    <row r="28" spans="1:22" x14ac:dyDescent="0.35">
      <c r="C28" s="175"/>
      <c r="D28" s="176"/>
      <c r="E28" s="176"/>
      <c r="F28" s="176"/>
      <c r="G28" s="176"/>
      <c r="H28" s="176"/>
      <c r="I28" s="176"/>
      <c r="J28" s="176"/>
      <c r="K28" s="176"/>
      <c r="N28" s="176"/>
      <c r="O28" s="176"/>
    </row>
    <row r="29" spans="1:22" ht="20" x14ac:dyDescent="0.35">
      <c r="A29" s="335" t="s">
        <v>92</v>
      </c>
      <c r="B29" s="335"/>
      <c r="C29" s="335"/>
      <c r="D29" s="335"/>
      <c r="E29" s="145"/>
      <c r="F29" s="33"/>
      <c r="G29" s="33"/>
      <c r="H29" s="33"/>
      <c r="I29" s="33"/>
      <c r="J29" s="51"/>
      <c r="K29" s="51"/>
      <c r="L29" s="51"/>
      <c r="M29" s="51"/>
      <c r="N29" s="51"/>
      <c r="O29" s="51"/>
      <c r="P29" s="51"/>
      <c r="Q29" s="51"/>
      <c r="R29" s="51"/>
      <c r="T29" s="51"/>
      <c r="U29" s="51"/>
    </row>
    <row r="30" spans="1:22" s="33" customFormat="1" ht="6" customHeight="1" x14ac:dyDescent="0.35">
      <c r="A30" s="34"/>
      <c r="C30" s="35"/>
      <c r="J30" s="51"/>
      <c r="M30" s="51"/>
      <c r="N30" s="51"/>
      <c r="Q30" s="51"/>
      <c r="T30" s="51"/>
    </row>
    <row r="31" spans="1:22" x14ac:dyDescent="0.35">
      <c r="A31" s="125" t="s">
        <v>42</v>
      </c>
      <c r="C31" s="150"/>
      <c r="D31" s="150"/>
      <c r="E31" s="150"/>
      <c r="F31" s="150"/>
      <c r="G31" s="150"/>
      <c r="H31" s="150"/>
      <c r="I31" s="150"/>
      <c r="J31" s="150"/>
      <c r="K31" s="150"/>
      <c r="L31" s="150"/>
      <c r="M31" s="150"/>
      <c r="N31" s="150"/>
      <c r="O31" s="150"/>
      <c r="P31" s="150"/>
      <c r="Q31" s="150"/>
      <c r="R31" s="150"/>
      <c r="S31" s="150"/>
      <c r="T31" s="150"/>
      <c r="U31" s="150"/>
      <c r="V31" s="150"/>
    </row>
    <row r="32" spans="1:22" ht="14.15" customHeight="1" x14ac:dyDescent="0.35">
      <c r="A32" s="329" t="s">
        <v>93</v>
      </c>
      <c r="B32" s="332" t="s">
        <v>94</v>
      </c>
      <c r="C32" s="332"/>
      <c r="D32" s="333" t="s">
        <v>95</v>
      </c>
      <c r="E32" s="333"/>
      <c r="F32" s="334" t="s">
        <v>96</v>
      </c>
      <c r="G32" s="334"/>
      <c r="H32" s="328" t="s">
        <v>97</v>
      </c>
      <c r="I32" s="328"/>
      <c r="J32" s="146"/>
      <c r="K32" s="328" t="s">
        <v>138</v>
      </c>
      <c r="L32" s="328"/>
      <c r="M32" s="146"/>
      <c r="N32" s="146"/>
      <c r="O32" s="328" t="s">
        <v>27</v>
      </c>
      <c r="P32" s="328"/>
      <c r="Q32" s="146"/>
      <c r="R32" s="328" t="s">
        <v>29</v>
      </c>
      <c r="S32" s="328"/>
      <c r="T32" s="146"/>
      <c r="U32" s="337" t="s">
        <v>98</v>
      </c>
      <c r="V32" s="337"/>
    </row>
    <row r="33" spans="1:22" x14ac:dyDescent="0.35">
      <c r="A33" s="330"/>
      <c r="B33" s="332"/>
      <c r="C33" s="332"/>
      <c r="D33" s="338" t="s">
        <v>99</v>
      </c>
      <c r="E33" s="338"/>
      <c r="F33" s="338" t="s">
        <v>100</v>
      </c>
      <c r="G33" s="338"/>
      <c r="H33" s="339" t="s">
        <v>101</v>
      </c>
      <c r="I33" s="339"/>
      <c r="J33" s="147"/>
      <c r="K33" s="339" t="s">
        <v>101</v>
      </c>
      <c r="L33" s="339"/>
      <c r="M33" s="147"/>
      <c r="N33" s="147"/>
      <c r="O33" s="339" t="s">
        <v>101</v>
      </c>
      <c r="P33" s="339"/>
      <c r="Q33" s="147"/>
      <c r="R33" s="339" t="s">
        <v>101</v>
      </c>
      <c r="S33" s="339"/>
      <c r="T33" s="147"/>
      <c r="U33" s="337"/>
      <c r="V33" s="337"/>
    </row>
    <row r="34" spans="1:22" x14ac:dyDescent="0.35">
      <c r="A34" s="331"/>
      <c r="B34" s="127" t="s">
        <v>102</v>
      </c>
      <c r="C34" s="128" t="s">
        <v>103</v>
      </c>
      <c r="D34" s="129" t="s">
        <v>102</v>
      </c>
      <c r="E34" s="129" t="s">
        <v>103</v>
      </c>
      <c r="F34" s="130" t="s">
        <v>102</v>
      </c>
      <c r="G34" s="130" t="s">
        <v>103</v>
      </c>
      <c r="H34" s="127" t="s">
        <v>102</v>
      </c>
      <c r="I34" s="127" t="s">
        <v>103</v>
      </c>
      <c r="J34" s="148"/>
      <c r="K34" s="127" t="s">
        <v>102</v>
      </c>
      <c r="L34" s="127" t="s">
        <v>103</v>
      </c>
      <c r="M34" s="148"/>
      <c r="N34" s="148"/>
      <c r="O34" s="127" t="s">
        <v>102</v>
      </c>
      <c r="P34" s="127" t="s">
        <v>103</v>
      </c>
      <c r="Q34" s="148"/>
      <c r="R34" s="127" t="s">
        <v>102</v>
      </c>
      <c r="S34" s="127" t="s">
        <v>103</v>
      </c>
      <c r="T34" s="148"/>
      <c r="U34" s="131" t="s">
        <v>102</v>
      </c>
      <c r="V34" s="131" t="s">
        <v>104</v>
      </c>
    </row>
    <row r="35" spans="1:22" x14ac:dyDescent="0.35">
      <c r="A35" s="132" t="s">
        <v>105</v>
      </c>
      <c r="B35" s="133"/>
      <c r="C35" s="51"/>
      <c r="D35" s="51"/>
      <c r="E35" s="51"/>
      <c r="F35" s="51"/>
      <c r="G35" s="51"/>
      <c r="H35" s="51"/>
      <c r="I35" s="51"/>
      <c r="J35" s="51"/>
      <c r="K35" s="51"/>
      <c r="L35" s="51"/>
      <c r="M35" s="51"/>
      <c r="N35" s="51"/>
      <c r="O35" s="51"/>
      <c r="P35" s="51"/>
      <c r="Q35" s="51"/>
      <c r="R35" s="51"/>
      <c r="S35" s="51"/>
      <c r="T35" s="51"/>
      <c r="U35" s="51"/>
      <c r="V35" s="51"/>
    </row>
    <row r="36" spans="1:22" x14ac:dyDescent="0.35">
      <c r="A36" s="134" t="s">
        <v>106</v>
      </c>
      <c r="B36" s="153">
        <v>11391</v>
      </c>
      <c r="C36" s="136">
        <v>105042.7</v>
      </c>
      <c r="D36" s="135">
        <v>0</v>
      </c>
      <c r="E36" s="135">
        <v>0</v>
      </c>
      <c r="F36" s="135">
        <v>0</v>
      </c>
      <c r="G36" s="135">
        <v>0</v>
      </c>
      <c r="H36" s="136">
        <f t="shared" ref="H36:I39" si="0">SUM(D36+F36)</f>
        <v>0</v>
      </c>
      <c r="I36" s="136">
        <f t="shared" si="0"/>
        <v>0</v>
      </c>
      <c r="J36" s="76"/>
      <c r="K36" s="153">
        <v>0</v>
      </c>
      <c r="L36" s="136">
        <v>0</v>
      </c>
      <c r="M36" s="76"/>
      <c r="N36" s="76"/>
      <c r="O36" s="153">
        <v>0</v>
      </c>
      <c r="P36" s="136">
        <v>0</v>
      </c>
      <c r="Q36" s="76"/>
      <c r="R36" s="153">
        <v>0</v>
      </c>
      <c r="S36" s="136">
        <v>0</v>
      </c>
      <c r="T36" s="76"/>
      <c r="U36" s="137">
        <f>SUM(B36+H36+O36+R36+K36)</f>
        <v>11391</v>
      </c>
      <c r="V36" s="156">
        <f>SUM(C36+I36+P36+S36+L36)</f>
        <v>105042.7</v>
      </c>
    </row>
    <row r="37" spans="1:22" x14ac:dyDescent="0.35">
      <c r="A37" s="134" t="s">
        <v>110</v>
      </c>
      <c r="B37" s="153">
        <v>2</v>
      </c>
      <c r="C37" s="136">
        <v>38.54</v>
      </c>
      <c r="D37" s="135">
        <v>0</v>
      </c>
      <c r="E37" s="135">
        <v>0</v>
      </c>
      <c r="F37" s="135">
        <v>0</v>
      </c>
      <c r="G37" s="135">
        <v>0</v>
      </c>
      <c r="H37" s="136">
        <f t="shared" ref="H37" si="1">SUM(D37+F37)</f>
        <v>0</v>
      </c>
      <c r="I37" s="136">
        <f t="shared" ref="I37" si="2">SUM(E37+G37)</f>
        <v>0</v>
      </c>
      <c r="J37" s="76"/>
      <c r="K37" s="153">
        <v>0</v>
      </c>
      <c r="L37" s="136">
        <v>0</v>
      </c>
      <c r="M37" s="76"/>
      <c r="N37" s="76"/>
      <c r="O37" s="153">
        <v>0</v>
      </c>
      <c r="P37" s="136">
        <v>0</v>
      </c>
      <c r="Q37" s="76"/>
      <c r="R37" s="153">
        <v>0</v>
      </c>
      <c r="S37" s="136">
        <v>0</v>
      </c>
      <c r="T37" s="76"/>
      <c r="U37" s="137">
        <f t="shared" ref="U37:U39" si="3">SUM(B37+H37+O37+R37+K37)</f>
        <v>2</v>
      </c>
      <c r="V37" s="156">
        <f t="shared" ref="V37:V39" si="4">SUM(C37+I37+P37+S37+L37)</f>
        <v>38.54</v>
      </c>
    </row>
    <row r="38" spans="1:22" x14ac:dyDescent="0.35">
      <c r="A38" s="134" t="s">
        <v>107</v>
      </c>
      <c r="B38" s="153">
        <v>119</v>
      </c>
      <c r="C38" s="136">
        <v>1974.37</v>
      </c>
      <c r="D38" s="135">
        <v>0</v>
      </c>
      <c r="E38" s="135">
        <v>0</v>
      </c>
      <c r="F38" s="135">
        <v>0</v>
      </c>
      <c r="G38" s="135">
        <v>0</v>
      </c>
      <c r="H38" s="136">
        <f t="shared" si="0"/>
        <v>0</v>
      </c>
      <c r="I38" s="136">
        <f t="shared" si="0"/>
        <v>0</v>
      </c>
      <c r="J38" s="76"/>
      <c r="K38" s="153">
        <v>0</v>
      </c>
      <c r="L38" s="136">
        <v>0</v>
      </c>
      <c r="M38" s="76"/>
      <c r="N38" s="76"/>
      <c r="O38" s="153">
        <v>0</v>
      </c>
      <c r="P38" s="136">
        <v>0</v>
      </c>
      <c r="Q38" s="76"/>
      <c r="R38" s="153">
        <v>0</v>
      </c>
      <c r="S38" s="136">
        <v>0</v>
      </c>
      <c r="T38" s="76"/>
      <c r="U38" s="137">
        <f t="shared" si="3"/>
        <v>119</v>
      </c>
      <c r="V38" s="156">
        <f t="shared" si="4"/>
        <v>1974.37</v>
      </c>
    </row>
    <row r="39" spans="1:22" x14ac:dyDescent="0.35">
      <c r="A39" s="134" t="s">
        <v>77</v>
      </c>
      <c r="B39" s="153">
        <v>1</v>
      </c>
      <c r="C39" s="223">
        <v>0.43</v>
      </c>
      <c r="D39" s="135">
        <v>0</v>
      </c>
      <c r="E39" s="135">
        <v>0</v>
      </c>
      <c r="F39" s="135">
        <v>0</v>
      </c>
      <c r="G39" s="135">
        <v>0</v>
      </c>
      <c r="H39" s="136">
        <f t="shared" si="0"/>
        <v>0</v>
      </c>
      <c r="I39" s="136">
        <f t="shared" si="0"/>
        <v>0</v>
      </c>
      <c r="J39" s="76"/>
      <c r="K39" s="153">
        <v>0</v>
      </c>
      <c r="L39" s="136">
        <v>0</v>
      </c>
      <c r="M39" s="76"/>
      <c r="N39" s="76"/>
      <c r="O39" s="153">
        <v>0</v>
      </c>
      <c r="P39" s="136">
        <v>0</v>
      </c>
      <c r="Q39" s="76"/>
      <c r="R39" s="153">
        <v>0</v>
      </c>
      <c r="S39" s="136">
        <v>0</v>
      </c>
      <c r="T39" s="76"/>
      <c r="U39" s="137">
        <f t="shared" si="3"/>
        <v>1</v>
      </c>
      <c r="V39" s="156">
        <f t="shared" si="4"/>
        <v>0.43</v>
      </c>
    </row>
    <row r="40" spans="1:22" ht="6" customHeight="1" x14ac:dyDescent="0.35">
      <c r="A40" s="138"/>
      <c r="B40" s="154"/>
      <c r="C40" s="139"/>
      <c r="D40" s="139"/>
      <c r="E40" s="139"/>
      <c r="F40" s="139"/>
      <c r="G40" s="139"/>
      <c r="H40" s="139"/>
      <c r="I40" s="139"/>
      <c r="J40" s="76"/>
      <c r="K40" s="155"/>
      <c r="L40" s="139"/>
      <c r="M40" s="76"/>
      <c r="N40" s="76"/>
      <c r="O40" s="155"/>
      <c r="P40" s="139"/>
      <c r="Q40" s="76"/>
      <c r="R40" s="155"/>
      <c r="S40" s="139"/>
      <c r="T40" s="76"/>
      <c r="U40" s="140"/>
      <c r="V40" s="139"/>
    </row>
    <row r="41" spans="1:22" x14ac:dyDescent="0.35">
      <c r="A41" s="132" t="s">
        <v>108</v>
      </c>
      <c r="B41" s="154"/>
      <c r="C41" s="139"/>
      <c r="D41" s="139"/>
      <c r="E41" s="139"/>
      <c r="F41" s="139"/>
      <c r="G41" s="139"/>
      <c r="H41" s="139"/>
      <c r="I41" s="139"/>
      <c r="J41" s="76"/>
      <c r="K41" s="155"/>
      <c r="L41" s="139"/>
      <c r="M41" s="76"/>
      <c r="N41" s="76"/>
      <c r="O41" s="155"/>
      <c r="P41" s="139"/>
      <c r="Q41" s="76"/>
      <c r="R41" s="155"/>
      <c r="S41" s="139"/>
      <c r="T41" s="76"/>
      <c r="U41" s="140"/>
      <c r="V41" s="139"/>
    </row>
    <row r="42" spans="1:22" x14ac:dyDescent="0.35">
      <c r="A42" s="141" t="s">
        <v>106</v>
      </c>
      <c r="B42" s="153">
        <v>0</v>
      </c>
      <c r="C42" s="136">
        <v>0</v>
      </c>
      <c r="D42" s="135">
        <v>261</v>
      </c>
      <c r="E42" s="135">
        <v>26798.99</v>
      </c>
      <c r="F42" s="216">
        <v>3</v>
      </c>
      <c r="G42" s="216">
        <v>5115.74</v>
      </c>
      <c r="H42" s="136">
        <f t="shared" ref="H42:H43" si="5">SUM(D42+F42)</f>
        <v>264</v>
      </c>
      <c r="I42" s="136">
        <f t="shared" ref="I42:I43" si="6">SUM(E42+G42)</f>
        <v>31914.730000000003</v>
      </c>
      <c r="J42" s="76"/>
      <c r="K42" s="153">
        <v>0</v>
      </c>
      <c r="L42" s="136">
        <v>0</v>
      </c>
      <c r="M42" s="76"/>
      <c r="N42" s="76"/>
      <c r="O42" s="153">
        <v>0</v>
      </c>
      <c r="P42" s="136">
        <v>0</v>
      </c>
      <c r="Q42" s="76"/>
      <c r="R42" s="153">
        <v>0</v>
      </c>
      <c r="S42" s="136">
        <v>0</v>
      </c>
      <c r="T42" s="76"/>
      <c r="U42" s="137">
        <f t="shared" ref="U42:U55" si="7">SUM(B42+H42+O42+R42+K42)</f>
        <v>264</v>
      </c>
      <c r="V42" s="156">
        <f t="shared" ref="V42:V55" si="8">SUM(C42+I42+P42+S42+L42)</f>
        <v>31914.730000000003</v>
      </c>
    </row>
    <row r="43" spans="1:22" x14ac:dyDescent="0.35">
      <c r="A43" s="141" t="s">
        <v>109</v>
      </c>
      <c r="B43" s="153">
        <v>0</v>
      </c>
      <c r="C43" s="136">
        <v>0</v>
      </c>
      <c r="D43" s="135">
        <v>29</v>
      </c>
      <c r="E43" s="135">
        <v>11245.78</v>
      </c>
      <c r="F43" s="216">
        <v>0</v>
      </c>
      <c r="G43" s="216">
        <v>0</v>
      </c>
      <c r="H43" s="136">
        <f t="shared" si="5"/>
        <v>29</v>
      </c>
      <c r="I43" s="136">
        <f t="shared" si="6"/>
        <v>11245.78</v>
      </c>
      <c r="J43" s="76"/>
      <c r="K43" s="153">
        <v>0</v>
      </c>
      <c r="L43" s="136">
        <v>0</v>
      </c>
      <c r="M43" s="76"/>
      <c r="N43" s="76"/>
      <c r="O43" s="153">
        <v>0</v>
      </c>
      <c r="P43" s="136">
        <v>0</v>
      </c>
      <c r="Q43" s="76"/>
      <c r="R43" s="153">
        <v>0</v>
      </c>
      <c r="S43" s="136">
        <v>0</v>
      </c>
      <c r="T43" s="76"/>
      <c r="U43" s="137">
        <f t="shared" si="7"/>
        <v>29</v>
      </c>
      <c r="V43" s="156">
        <f t="shared" si="8"/>
        <v>11245.78</v>
      </c>
    </row>
    <row r="44" spans="1:22" x14ac:dyDescent="0.35">
      <c r="A44" s="141" t="s">
        <v>110</v>
      </c>
      <c r="B44" s="153">
        <v>0</v>
      </c>
      <c r="C44" s="136">
        <v>0</v>
      </c>
      <c r="D44" s="135">
        <v>5</v>
      </c>
      <c r="E44" s="135">
        <v>3254.94</v>
      </c>
      <c r="F44" s="216">
        <v>2</v>
      </c>
      <c r="G44" s="216">
        <v>3585.43</v>
      </c>
      <c r="H44" s="136">
        <f t="shared" ref="H44:H51" si="9">SUM(D44+F44)</f>
        <v>7</v>
      </c>
      <c r="I44" s="136">
        <f t="shared" ref="I44:I51" si="10">SUM(E44+G44)</f>
        <v>6840.37</v>
      </c>
      <c r="J44" s="76"/>
      <c r="K44" s="153">
        <v>0</v>
      </c>
      <c r="L44" s="136">
        <v>0</v>
      </c>
      <c r="M44" s="76"/>
      <c r="N44" s="76"/>
      <c r="O44" s="153">
        <v>0</v>
      </c>
      <c r="P44" s="136">
        <v>0</v>
      </c>
      <c r="Q44" s="76"/>
      <c r="R44" s="153">
        <v>0</v>
      </c>
      <c r="S44" s="136">
        <v>0</v>
      </c>
      <c r="T44" s="76"/>
      <c r="U44" s="137">
        <f t="shared" si="7"/>
        <v>7</v>
      </c>
      <c r="V44" s="156">
        <f t="shared" si="8"/>
        <v>6840.37</v>
      </c>
    </row>
    <row r="45" spans="1:22" x14ac:dyDescent="0.35">
      <c r="A45" s="141" t="s">
        <v>111</v>
      </c>
      <c r="B45" s="153">
        <v>0</v>
      </c>
      <c r="C45" s="136">
        <v>0</v>
      </c>
      <c r="D45" s="135">
        <v>3</v>
      </c>
      <c r="E45" s="135">
        <v>1478.1</v>
      </c>
      <c r="F45" s="216">
        <v>0</v>
      </c>
      <c r="G45" s="216">
        <v>0</v>
      </c>
      <c r="H45" s="136">
        <f t="shared" ref="H45" si="11">SUM(D45+F45)</f>
        <v>3</v>
      </c>
      <c r="I45" s="136">
        <f t="shared" ref="I45" si="12">SUM(E45+G45)</f>
        <v>1478.1</v>
      </c>
      <c r="J45" s="76"/>
      <c r="K45" s="153">
        <v>0</v>
      </c>
      <c r="L45" s="136">
        <v>0</v>
      </c>
      <c r="M45" s="76"/>
      <c r="N45" s="76"/>
      <c r="O45" s="153">
        <v>0</v>
      </c>
      <c r="P45" s="136">
        <v>0</v>
      </c>
      <c r="Q45" s="76"/>
      <c r="R45" s="153">
        <v>0</v>
      </c>
      <c r="S45" s="136">
        <v>0</v>
      </c>
      <c r="T45" s="76"/>
      <c r="U45" s="137">
        <f t="shared" si="7"/>
        <v>3</v>
      </c>
      <c r="V45" s="156">
        <f t="shared" si="8"/>
        <v>1478.1</v>
      </c>
    </row>
    <row r="46" spans="1:22" x14ac:dyDescent="0.35">
      <c r="A46" s="141" t="s">
        <v>112</v>
      </c>
      <c r="B46" s="153">
        <v>0</v>
      </c>
      <c r="C46" s="136">
        <v>0</v>
      </c>
      <c r="D46" s="135">
        <v>5</v>
      </c>
      <c r="E46" s="135">
        <v>1312.99</v>
      </c>
      <c r="F46" s="216">
        <v>2</v>
      </c>
      <c r="G46" s="216">
        <v>2934.45</v>
      </c>
      <c r="H46" s="136">
        <f t="shared" si="9"/>
        <v>7</v>
      </c>
      <c r="I46" s="136">
        <f t="shared" si="10"/>
        <v>4247.4399999999996</v>
      </c>
      <c r="J46" s="76"/>
      <c r="K46" s="153">
        <v>0</v>
      </c>
      <c r="L46" s="136">
        <v>0</v>
      </c>
      <c r="M46" s="76"/>
      <c r="N46" s="76"/>
      <c r="O46" s="153">
        <v>0</v>
      </c>
      <c r="P46" s="136">
        <v>0</v>
      </c>
      <c r="Q46" s="76"/>
      <c r="R46" s="153">
        <v>0</v>
      </c>
      <c r="S46" s="136">
        <v>0</v>
      </c>
      <c r="T46" s="76"/>
      <c r="U46" s="137">
        <f t="shared" si="7"/>
        <v>7</v>
      </c>
      <c r="V46" s="156">
        <f t="shared" si="8"/>
        <v>4247.4399999999996</v>
      </c>
    </row>
    <row r="47" spans="1:22" x14ac:dyDescent="0.35">
      <c r="A47" s="141" t="s">
        <v>113</v>
      </c>
      <c r="B47" s="153">
        <v>0</v>
      </c>
      <c r="C47" s="136">
        <v>0</v>
      </c>
      <c r="D47" s="135">
        <v>4</v>
      </c>
      <c r="E47" s="135">
        <v>2685.78</v>
      </c>
      <c r="F47" s="216">
        <v>0</v>
      </c>
      <c r="G47" s="216">
        <v>0</v>
      </c>
      <c r="H47" s="136">
        <f t="shared" ref="H47" si="13">SUM(D47+F47)</f>
        <v>4</v>
      </c>
      <c r="I47" s="136">
        <f t="shared" ref="I47" si="14">SUM(E47+G47)</f>
        <v>2685.78</v>
      </c>
      <c r="J47" s="76"/>
      <c r="K47" s="153">
        <v>0</v>
      </c>
      <c r="L47" s="136">
        <v>0</v>
      </c>
      <c r="M47" s="76"/>
      <c r="N47" s="76"/>
      <c r="O47" s="153">
        <v>0</v>
      </c>
      <c r="P47" s="136">
        <v>0</v>
      </c>
      <c r="Q47" s="76"/>
      <c r="R47" s="153">
        <v>0</v>
      </c>
      <c r="S47" s="136">
        <v>0</v>
      </c>
      <c r="T47" s="76"/>
      <c r="U47" s="137">
        <f t="shared" si="7"/>
        <v>4</v>
      </c>
      <c r="V47" s="156">
        <f t="shared" si="8"/>
        <v>2685.78</v>
      </c>
    </row>
    <row r="48" spans="1:22" x14ac:dyDescent="0.35">
      <c r="A48" s="142" t="s">
        <v>114</v>
      </c>
      <c r="B48" s="153">
        <v>0</v>
      </c>
      <c r="C48" s="136">
        <v>0</v>
      </c>
      <c r="D48" s="135">
        <v>0</v>
      </c>
      <c r="E48" s="135">
        <v>0</v>
      </c>
      <c r="F48" s="216">
        <v>0</v>
      </c>
      <c r="G48" s="216">
        <v>0</v>
      </c>
      <c r="H48" s="136">
        <f t="shared" si="9"/>
        <v>0</v>
      </c>
      <c r="I48" s="136">
        <f t="shared" si="10"/>
        <v>0</v>
      </c>
      <c r="J48" s="76"/>
      <c r="K48" s="153">
        <v>0</v>
      </c>
      <c r="L48" s="136">
        <v>0</v>
      </c>
      <c r="M48" s="76"/>
      <c r="N48" s="76"/>
      <c r="O48" s="153">
        <v>0</v>
      </c>
      <c r="P48" s="136">
        <v>0</v>
      </c>
      <c r="Q48" s="76"/>
      <c r="R48" s="153">
        <v>0</v>
      </c>
      <c r="S48" s="136">
        <v>0</v>
      </c>
      <c r="T48" s="76"/>
      <c r="U48" s="137">
        <f t="shared" si="7"/>
        <v>0</v>
      </c>
      <c r="V48" s="156">
        <f t="shared" si="8"/>
        <v>0</v>
      </c>
    </row>
    <row r="49" spans="1:22" x14ac:dyDescent="0.35">
      <c r="A49" s="142" t="s">
        <v>77</v>
      </c>
      <c r="B49" s="153">
        <v>0</v>
      </c>
      <c r="C49" s="136">
        <v>0</v>
      </c>
      <c r="D49" s="135">
        <v>0</v>
      </c>
      <c r="E49" s="135">
        <v>0</v>
      </c>
      <c r="F49" s="216">
        <v>0</v>
      </c>
      <c r="G49" s="216">
        <v>0</v>
      </c>
      <c r="H49" s="136">
        <f t="shared" si="9"/>
        <v>0</v>
      </c>
      <c r="I49" s="136">
        <f t="shared" si="10"/>
        <v>0</v>
      </c>
      <c r="J49" s="76"/>
      <c r="K49" s="153">
        <v>0</v>
      </c>
      <c r="L49" s="136">
        <v>0</v>
      </c>
      <c r="M49" s="76"/>
      <c r="N49" s="76"/>
      <c r="O49" s="153">
        <v>0</v>
      </c>
      <c r="P49" s="136">
        <v>0</v>
      </c>
      <c r="Q49" s="76"/>
      <c r="R49" s="153">
        <v>0</v>
      </c>
      <c r="S49" s="136">
        <v>0</v>
      </c>
      <c r="T49" s="76"/>
      <c r="U49" s="137">
        <f t="shared" si="7"/>
        <v>0</v>
      </c>
      <c r="V49" s="156">
        <f t="shared" si="8"/>
        <v>0</v>
      </c>
    </row>
    <row r="50" spans="1:22" x14ac:dyDescent="0.35">
      <c r="A50" s="142" t="s">
        <v>115</v>
      </c>
      <c r="B50" s="153">
        <v>0</v>
      </c>
      <c r="C50" s="136">
        <v>0</v>
      </c>
      <c r="D50" s="135">
        <v>0</v>
      </c>
      <c r="E50" s="135">
        <v>0</v>
      </c>
      <c r="F50" s="216">
        <v>0</v>
      </c>
      <c r="G50" s="216">
        <v>0</v>
      </c>
      <c r="H50" s="136">
        <f t="shared" si="9"/>
        <v>0</v>
      </c>
      <c r="I50" s="136">
        <f t="shared" si="10"/>
        <v>0</v>
      </c>
      <c r="J50" s="76"/>
      <c r="K50" s="153">
        <v>0</v>
      </c>
      <c r="L50" s="136">
        <v>0</v>
      </c>
      <c r="M50" s="76"/>
      <c r="N50" s="76"/>
      <c r="O50" s="153">
        <v>0</v>
      </c>
      <c r="P50" s="136">
        <v>0</v>
      </c>
      <c r="Q50" s="76"/>
      <c r="R50" s="153">
        <v>0</v>
      </c>
      <c r="S50" s="136">
        <v>0</v>
      </c>
      <c r="T50" s="76"/>
      <c r="U50" s="137">
        <f t="shared" si="7"/>
        <v>0</v>
      </c>
      <c r="V50" s="156">
        <f t="shared" si="8"/>
        <v>0</v>
      </c>
    </row>
    <row r="51" spans="1:22" x14ac:dyDescent="0.35">
      <c r="A51" s="141" t="s">
        <v>107</v>
      </c>
      <c r="B51" s="153">
        <v>0</v>
      </c>
      <c r="C51" s="136">
        <v>0</v>
      </c>
      <c r="D51" s="135">
        <v>13</v>
      </c>
      <c r="E51" s="135">
        <v>3713.35</v>
      </c>
      <c r="F51" s="216">
        <v>1</v>
      </c>
      <c r="G51" s="216">
        <v>4955.5200000000004</v>
      </c>
      <c r="H51" s="136">
        <f t="shared" si="9"/>
        <v>14</v>
      </c>
      <c r="I51" s="136">
        <f t="shared" si="10"/>
        <v>8668.8700000000008</v>
      </c>
      <c r="J51" s="76"/>
      <c r="K51" s="153">
        <v>0</v>
      </c>
      <c r="L51" s="136">
        <v>0</v>
      </c>
      <c r="M51" s="76"/>
      <c r="N51" s="76"/>
      <c r="O51" s="153">
        <v>0</v>
      </c>
      <c r="P51" s="136">
        <v>0</v>
      </c>
      <c r="Q51" s="76"/>
      <c r="R51" s="153">
        <v>0</v>
      </c>
      <c r="S51" s="136">
        <v>0</v>
      </c>
      <c r="T51" s="76"/>
      <c r="U51" s="137">
        <f t="shared" si="7"/>
        <v>14</v>
      </c>
      <c r="V51" s="156">
        <f t="shared" si="8"/>
        <v>8668.8700000000008</v>
      </c>
    </row>
    <row r="52" spans="1:22" x14ac:dyDescent="0.35">
      <c r="A52" s="141" t="s">
        <v>116</v>
      </c>
      <c r="B52" s="153">
        <v>0</v>
      </c>
      <c r="C52" s="136">
        <v>0</v>
      </c>
      <c r="D52" s="135">
        <v>0</v>
      </c>
      <c r="E52" s="135">
        <v>0</v>
      </c>
      <c r="F52" s="135">
        <v>1</v>
      </c>
      <c r="G52" s="135">
        <v>3635.28</v>
      </c>
      <c r="H52" s="136">
        <f t="shared" ref="H52:H54" si="15">SUM(D52+F52)</f>
        <v>1</v>
      </c>
      <c r="I52" s="136">
        <f t="shared" ref="I52:I54" si="16">SUM(E52+G52)</f>
        <v>3635.28</v>
      </c>
      <c r="J52" s="76"/>
      <c r="K52" s="153">
        <v>0</v>
      </c>
      <c r="L52" s="136">
        <v>0</v>
      </c>
      <c r="M52" s="76"/>
      <c r="N52" s="76"/>
      <c r="O52" s="153">
        <v>0</v>
      </c>
      <c r="P52" s="136">
        <v>0</v>
      </c>
      <c r="Q52" s="76"/>
      <c r="R52" s="153">
        <v>0</v>
      </c>
      <c r="S52" s="136">
        <v>0</v>
      </c>
      <c r="T52" s="76"/>
      <c r="U52" s="137">
        <f t="shared" si="7"/>
        <v>1</v>
      </c>
      <c r="V52" s="156">
        <f t="shared" si="8"/>
        <v>3635.28</v>
      </c>
    </row>
    <row r="53" spans="1:22" x14ac:dyDescent="0.35">
      <c r="A53" s="141" t="s">
        <v>117</v>
      </c>
      <c r="B53" s="153">
        <v>0</v>
      </c>
      <c r="C53" s="136">
        <v>0</v>
      </c>
      <c r="D53" s="135">
        <v>0</v>
      </c>
      <c r="E53" s="135">
        <v>0</v>
      </c>
      <c r="F53" s="135">
        <v>0</v>
      </c>
      <c r="G53" s="135">
        <v>0</v>
      </c>
      <c r="H53" s="136">
        <f t="shared" si="15"/>
        <v>0</v>
      </c>
      <c r="I53" s="136">
        <f t="shared" si="16"/>
        <v>0</v>
      </c>
      <c r="J53" s="76"/>
      <c r="K53" s="153">
        <v>0</v>
      </c>
      <c r="L53" s="136">
        <v>0</v>
      </c>
      <c r="M53" s="76"/>
      <c r="N53" s="76"/>
      <c r="O53" s="153">
        <v>0</v>
      </c>
      <c r="P53" s="136">
        <v>0</v>
      </c>
      <c r="Q53" s="76"/>
      <c r="R53" s="153">
        <v>0</v>
      </c>
      <c r="S53" s="136">
        <v>0</v>
      </c>
      <c r="T53" s="76"/>
      <c r="U53" s="137">
        <f t="shared" si="7"/>
        <v>0</v>
      </c>
      <c r="V53" s="156">
        <f t="shared" si="8"/>
        <v>0</v>
      </c>
    </row>
    <row r="54" spans="1:22" x14ac:dyDescent="0.35">
      <c r="A54" s="141" t="s">
        <v>118</v>
      </c>
      <c r="B54" s="136">
        <v>0</v>
      </c>
      <c r="C54" s="136">
        <v>0</v>
      </c>
      <c r="D54" s="135">
        <v>0</v>
      </c>
      <c r="E54" s="135">
        <v>0</v>
      </c>
      <c r="F54" s="135">
        <v>0</v>
      </c>
      <c r="G54" s="135">
        <v>0</v>
      </c>
      <c r="H54" s="136">
        <f t="shared" si="15"/>
        <v>0</v>
      </c>
      <c r="I54" s="136">
        <f t="shared" si="16"/>
        <v>0</v>
      </c>
      <c r="J54" s="76"/>
      <c r="K54" s="153">
        <v>0</v>
      </c>
      <c r="L54" s="136">
        <v>0</v>
      </c>
      <c r="M54" s="76"/>
      <c r="N54" s="76"/>
      <c r="O54" s="153">
        <v>0</v>
      </c>
      <c r="P54" s="136">
        <v>0</v>
      </c>
      <c r="Q54" s="76"/>
      <c r="R54" s="153">
        <v>0</v>
      </c>
      <c r="S54" s="136">
        <v>0</v>
      </c>
      <c r="T54" s="76"/>
      <c r="U54" s="137">
        <f t="shared" si="7"/>
        <v>0</v>
      </c>
      <c r="V54" s="156">
        <f t="shared" si="8"/>
        <v>0</v>
      </c>
    </row>
    <row r="55" spans="1:22" x14ac:dyDescent="0.35">
      <c r="A55" s="141" t="s">
        <v>119</v>
      </c>
      <c r="B55" s="136">
        <v>0</v>
      </c>
      <c r="C55" s="136">
        <v>0</v>
      </c>
      <c r="D55" s="135">
        <v>0</v>
      </c>
      <c r="E55" s="135">
        <v>0</v>
      </c>
      <c r="F55" s="135">
        <v>0</v>
      </c>
      <c r="G55" s="135">
        <v>0</v>
      </c>
      <c r="H55" s="136">
        <f t="shared" ref="H55" si="17">SUM(D55+F55)</f>
        <v>0</v>
      </c>
      <c r="I55" s="136">
        <f t="shared" ref="I55" si="18">SUM(E55+G55)</f>
        <v>0</v>
      </c>
      <c r="J55" s="76"/>
      <c r="K55" s="153">
        <v>0</v>
      </c>
      <c r="L55" s="136">
        <v>0</v>
      </c>
      <c r="M55" s="76"/>
      <c r="N55" s="76"/>
      <c r="O55" s="153">
        <v>0</v>
      </c>
      <c r="P55" s="136">
        <v>0</v>
      </c>
      <c r="Q55" s="76"/>
      <c r="R55" s="153">
        <v>0</v>
      </c>
      <c r="S55" s="136">
        <v>0</v>
      </c>
      <c r="T55" s="76"/>
      <c r="U55" s="137">
        <f t="shared" si="7"/>
        <v>0</v>
      </c>
      <c r="V55" s="156">
        <f t="shared" si="8"/>
        <v>0</v>
      </c>
    </row>
    <row r="56" spans="1:22" ht="6" customHeight="1" x14ac:dyDescent="0.35">
      <c r="A56" s="138"/>
      <c r="B56" s="154"/>
      <c r="C56" s="139"/>
      <c r="D56" s="139"/>
      <c r="E56" s="139"/>
      <c r="F56" s="139"/>
      <c r="G56" s="139"/>
      <c r="H56" s="139"/>
      <c r="I56" s="139"/>
      <c r="J56" s="76"/>
      <c r="K56" s="155"/>
      <c r="L56" s="139"/>
      <c r="M56" s="76"/>
      <c r="N56" s="76"/>
      <c r="O56" s="155"/>
      <c r="P56" s="139"/>
      <c r="Q56" s="76"/>
      <c r="R56" s="155"/>
      <c r="S56" s="139"/>
      <c r="T56" s="76"/>
      <c r="U56" s="140"/>
      <c r="V56" s="139"/>
    </row>
    <row r="57" spans="1:22" x14ac:dyDescent="0.35">
      <c r="A57" s="132" t="s">
        <v>138</v>
      </c>
      <c r="B57" s="154"/>
      <c r="C57" s="139"/>
      <c r="D57" s="139"/>
      <c r="E57" s="139"/>
      <c r="F57" s="139"/>
      <c r="G57" s="139"/>
      <c r="H57" s="139"/>
      <c r="I57" s="139"/>
      <c r="J57" s="76"/>
      <c r="K57" s="155"/>
      <c r="L57" s="139"/>
      <c r="M57" s="76"/>
      <c r="N57" s="76"/>
      <c r="O57" s="155"/>
      <c r="P57" s="139"/>
      <c r="Q57" s="76"/>
      <c r="R57" s="155"/>
      <c r="S57" s="139"/>
      <c r="T57" s="76"/>
      <c r="U57" s="140"/>
      <c r="V57" s="139"/>
    </row>
    <row r="58" spans="1:22" x14ac:dyDescent="0.35">
      <c r="A58" s="141" t="s">
        <v>106</v>
      </c>
      <c r="B58" s="153">
        <v>0</v>
      </c>
      <c r="C58" s="136">
        <v>0</v>
      </c>
      <c r="D58" s="135">
        <v>0</v>
      </c>
      <c r="E58" s="135">
        <v>0</v>
      </c>
      <c r="F58" s="135">
        <v>0</v>
      </c>
      <c r="G58" s="135">
        <v>0</v>
      </c>
      <c r="H58" s="136">
        <f t="shared" ref="H58:H60" si="19">SUM(D58+F58)</f>
        <v>0</v>
      </c>
      <c r="I58" s="136">
        <f t="shared" ref="I58:I60" si="20">SUM(E58+G58)</f>
        <v>0</v>
      </c>
      <c r="J58" s="76"/>
      <c r="K58" s="153">
        <v>3</v>
      </c>
      <c r="L58" s="136">
        <v>2028.73</v>
      </c>
      <c r="M58" s="76"/>
      <c r="N58" s="76"/>
      <c r="O58" s="153">
        <v>0</v>
      </c>
      <c r="P58" s="136">
        <v>0</v>
      </c>
      <c r="Q58" s="76"/>
      <c r="R58" s="153">
        <v>0</v>
      </c>
      <c r="S58" s="136">
        <v>0</v>
      </c>
      <c r="T58" s="76"/>
      <c r="U58" s="137">
        <f t="shared" ref="U58:U60" si="21">SUM(B58+H58+O58+R58+K58)</f>
        <v>3</v>
      </c>
      <c r="V58" s="156">
        <f t="shared" ref="V58:V60" si="22">SUM(C58+I58+P58+S58+L58)</f>
        <v>2028.73</v>
      </c>
    </row>
    <row r="59" spans="1:22" x14ac:dyDescent="0.35">
      <c r="A59" s="141" t="s">
        <v>136</v>
      </c>
      <c r="B59" s="153">
        <v>0</v>
      </c>
      <c r="C59" s="136">
        <v>0</v>
      </c>
      <c r="D59" s="135">
        <v>0</v>
      </c>
      <c r="E59" s="135">
        <v>0</v>
      </c>
      <c r="F59" s="135">
        <v>0</v>
      </c>
      <c r="G59" s="135">
        <v>0</v>
      </c>
      <c r="H59" s="136">
        <f t="shared" si="19"/>
        <v>0</v>
      </c>
      <c r="I59" s="136">
        <f t="shared" si="20"/>
        <v>0</v>
      </c>
      <c r="J59" s="76"/>
      <c r="K59" s="153">
        <v>2</v>
      </c>
      <c r="L59" s="136">
        <v>1015.95</v>
      </c>
      <c r="M59" s="76"/>
      <c r="N59" s="76"/>
      <c r="O59" s="153">
        <v>0</v>
      </c>
      <c r="P59" s="136">
        <v>0</v>
      </c>
      <c r="Q59" s="76"/>
      <c r="R59" s="153">
        <v>0</v>
      </c>
      <c r="S59" s="136">
        <v>0</v>
      </c>
      <c r="T59" s="76"/>
      <c r="U59" s="137">
        <f t="shared" si="21"/>
        <v>2</v>
      </c>
      <c r="V59" s="156">
        <f t="shared" si="22"/>
        <v>1015.95</v>
      </c>
    </row>
    <row r="60" spans="1:22" x14ac:dyDescent="0.35">
      <c r="A60" s="141" t="s">
        <v>120</v>
      </c>
      <c r="B60" s="153">
        <v>0</v>
      </c>
      <c r="C60" s="136">
        <v>0</v>
      </c>
      <c r="D60" s="135">
        <v>0</v>
      </c>
      <c r="E60" s="135">
        <v>0</v>
      </c>
      <c r="F60" s="135">
        <v>0</v>
      </c>
      <c r="G60" s="135">
        <v>0</v>
      </c>
      <c r="H60" s="136">
        <f t="shared" si="19"/>
        <v>0</v>
      </c>
      <c r="I60" s="136">
        <f t="shared" si="20"/>
        <v>0</v>
      </c>
      <c r="J60" s="76"/>
      <c r="K60" s="153">
        <v>1</v>
      </c>
      <c r="L60" s="136">
        <v>4623.84</v>
      </c>
      <c r="M60" s="76"/>
      <c r="N60" s="76"/>
      <c r="O60" s="153">
        <v>0</v>
      </c>
      <c r="P60" s="136">
        <v>0</v>
      </c>
      <c r="Q60" s="76"/>
      <c r="R60" s="153">
        <v>0</v>
      </c>
      <c r="S60" s="136">
        <v>0</v>
      </c>
      <c r="T60" s="76"/>
      <c r="U60" s="137">
        <f t="shared" si="21"/>
        <v>1</v>
      </c>
      <c r="V60" s="156">
        <f t="shared" si="22"/>
        <v>4623.84</v>
      </c>
    </row>
    <row r="61" spans="1:22" ht="6" customHeight="1" x14ac:dyDescent="0.35">
      <c r="A61" s="138"/>
      <c r="B61" s="154"/>
      <c r="C61" s="139"/>
      <c r="D61" s="139"/>
      <c r="E61" s="139"/>
      <c r="F61" s="139"/>
      <c r="G61" s="139"/>
      <c r="H61" s="139"/>
      <c r="I61" s="139"/>
      <c r="J61" s="76"/>
      <c r="K61" s="155"/>
      <c r="L61" s="139"/>
      <c r="M61" s="76"/>
      <c r="N61" s="76"/>
      <c r="O61" s="155"/>
      <c r="P61" s="139"/>
      <c r="Q61" s="76"/>
      <c r="R61" s="155"/>
      <c r="S61" s="139"/>
      <c r="T61" s="76"/>
      <c r="U61" s="140"/>
      <c r="V61" s="139"/>
    </row>
    <row r="62" spans="1:22" x14ac:dyDescent="0.35">
      <c r="A62" s="132" t="s">
        <v>29</v>
      </c>
      <c r="B62" s="154"/>
      <c r="C62" s="139"/>
      <c r="D62" s="139"/>
      <c r="E62" s="139"/>
      <c r="F62" s="139"/>
      <c r="G62" s="139"/>
      <c r="H62" s="139"/>
      <c r="I62" s="139"/>
      <c r="J62" s="76"/>
      <c r="K62" s="155"/>
      <c r="L62" s="139"/>
      <c r="M62" s="76"/>
      <c r="N62" s="76"/>
      <c r="O62" s="155"/>
      <c r="P62" s="139"/>
      <c r="Q62" s="76"/>
      <c r="R62" s="155"/>
      <c r="S62" s="139"/>
      <c r="T62" s="76"/>
      <c r="U62" s="140"/>
      <c r="V62" s="139"/>
    </row>
    <row r="63" spans="1:22" x14ac:dyDescent="0.35">
      <c r="A63" s="141" t="s">
        <v>106</v>
      </c>
      <c r="B63" s="153">
        <v>0</v>
      </c>
      <c r="C63" s="136">
        <v>0</v>
      </c>
      <c r="D63" s="135">
        <v>0</v>
      </c>
      <c r="E63" s="135">
        <v>0</v>
      </c>
      <c r="F63" s="135">
        <v>0</v>
      </c>
      <c r="G63" s="135">
        <v>0</v>
      </c>
      <c r="H63" s="136">
        <f t="shared" ref="H63" si="23">SUM(D63+F63)</f>
        <v>0</v>
      </c>
      <c r="I63" s="136">
        <f t="shared" ref="I63" si="24">SUM(E63+G63)</f>
        <v>0</v>
      </c>
      <c r="J63" s="76"/>
      <c r="K63" s="153">
        <v>0</v>
      </c>
      <c r="L63" s="136">
        <v>0</v>
      </c>
      <c r="M63" s="76"/>
      <c r="N63" s="76"/>
      <c r="O63" s="153">
        <v>0</v>
      </c>
      <c r="P63" s="136">
        <v>0</v>
      </c>
      <c r="Q63" s="76"/>
      <c r="R63" s="153">
        <v>433</v>
      </c>
      <c r="S63" s="136">
        <v>658788.04</v>
      </c>
      <c r="T63" s="76"/>
      <c r="U63" s="137">
        <f t="shared" ref="U63:U67" si="25">SUM(B63+H63+O63+R63+K63)</f>
        <v>433</v>
      </c>
      <c r="V63" s="156">
        <f t="shared" ref="V63:V67" si="26">SUM(C63+I63+P63+S63+L63)</f>
        <v>658788.04</v>
      </c>
    </row>
    <row r="64" spans="1:22" x14ac:dyDescent="0.35">
      <c r="A64" s="141" t="s">
        <v>136</v>
      </c>
      <c r="B64" s="153">
        <v>0</v>
      </c>
      <c r="C64" s="136">
        <v>0</v>
      </c>
      <c r="D64" s="135">
        <v>0</v>
      </c>
      <c r="E64" s="135">
        <v>0</v>
      </c>
      <c r="F64" s="135">
        <v>0</v>
      </c>
      <c r="G64" s="135">
        <v>0</v>
      </c>
      <c r="H64" s="136">
        <f t="shared" ref="H64:I67" si="27">SUM(D64+F64)</f>
        <v>0</v>
      </c>
      <c r="I64" s="136">
        <f t="shared" si="27"/>
        <v>0</v>
      </c>
      <c r="J64" s="76"/>
      <c r="K64" s="153">
        <v>0</v>
      </c>
      <c r="L64" s="136">
        <v>0</v>
      </c>
      <c r="M64" s="76"/>
      <c r="N64" s="76"/>
      <c r="O64" s="153">
        <v>0</v>
      </c>
      <c r="P64" s="136">
        <v>0</v>
      </c>
      <c r="Q64" s="76"/>
      <c r="R64" s="153">
        <v>6</v>
      </c>
      <c r="S64" s="136">
        <v>5813.8</v>
      </c>
      <c r="T64" s="76"/>
      <c r="U64" s="137">
        <f t="shared" si="25"/>
        <v>6</v>
      </c>
      <c r="V64" s="156">
        <f t="shared" si="26"/>
        <v>5813.8</v>
      </c>
    </row>
    <row r="65" spans="1:22" x14ac:dyDescent="0.35">
      <c r="A65" s="141" t="s">
        <v>77</v>
      </c>
      <c r="B65" s="153">
        <v>0</v>
      </c>
      <c r="C65" s="136">
        <v>0</v>
      </c>
      <c r="D65" s="135">
        <v>0</v>
      </c>
      <c r="E65" s="135">
        <v>0</v>
      </c>
      <c r="F65" s="135">
        <v>0</v>
      </c>
      <c r="G65" s="135">
        <v>0</v>
      </c>
      <c r="H65" s="136">
        <f t="shared" si="27"/>
        <v>0</v>
      </c>
      <c r="I65" s="136">
        <f t="shared" si="27"/>
        <v>0</v>
      </c>
      <c r="J65" s="76"/>
      <c r="K65" s="153">
        <v>0</v>
      </c>
      <c r="L65" s="136">
        <v>0</v>
      </c>
      <c r="M65" s="76"/>
      <c r="N65" s="76"/>
      <c r="O65" s="153">
        <v>0</v>
      </c>
      <c r="P65" s="136">
        <v>0</v>
      </c>
      <c r="Q65" s="76"/>
      <c r="R65" s="153">
        <v>0</v>
      </c>
      <c r="S65" s="136">
        <v>0</v>
      </c>
      <c r="T65" s="76"/>
      <c r="U65" s="137">
        <f t="shared" si="25"/>
        <v>0</v>
      </c>
      <c r="V65" s="156">
        <f t="shared" si="26"/>
        <v>0</v>
      </c>
    </row>
    <row r="66" spans="1:22" x14ac:dyDescent="0.35">
      <c r="A66" s="141" t="s">
        <v>120</v>
      </c>
      <c r="B66" s="153">
        <v>0</v>
      </c>
      <c r="C66" s="136">
        <v>0</v>
      </c>
      <c r="D66" s="135">
        <v>0</v>
      </c>
      <c r="E66" s="135">
        <v>0</v>
      </c>
      <c r="F66" s="135">
        <v>0</v>
      </c>
      <c r="G66" s="135">
        <v>0</v>
      </c>
      <c r="H66" s="136">
        <f t="shared" ref="H66" si="28">SUM(D66+F66)</f>
        <v>0</v>
      </c>
      <c r="I66" s="136">
        <f t="shared" ref="I66" si="29">SUM(E66+G66)</f>
        <v>0</v>
      </c>
      <c r="J66" s="76"/>
      <c r="K66" s="153">
        <v>0</v>
      </c>
      <c r="L66" s="136">
        <v>0</v>
      </c>
      <c r="M66" s="76"/>
      <c r="N66" s="76"/>
      <c r="O66" s="153">
        <v>0</v>
      </c>
      <c r="P66" s="136">
        <v>0</v>
      </c>
      <c r="Q66" s="76"/>
      <c r="R66" s="153">
        <v>11</v>
      </c>
      <c r="S66" s="136">
        <v>38700.79</v>
      </c>
      <c r="T66" s="76"/>
      <c r="U66" s="137">
        <f t="shared" si="25"/>
        <v>11</v>
      </c>
      <c r="V66" s="156">
        <f t="shared" si="26"/>
        <v>38700.79</v>
      </c>
    </row>
    <row r="67" spans="1:22" x14ac:dyDescent="0.35">
      <c r="A67" s="141" t="s">
        <v>121</v>
      </c>
      <c r="B67" s="153">
        <v>0</v>
      </c>
      <c r="C67" s="136">
        <v>0</v>
      </c>
      <c r="D67" s="135">
        <v>0</v>
      </c>
      <c r="E67" s="135">
        <v>0</v>
      </c>
      <c r="F67" s="135">
        <v>0</v>
      </c>
      <c r="G67" s="135">
        <v>0</v>
      </c>
      <c r="H67" s="136">
        <f t="shared" si="27"/>
        <v>0</v>
      </c>
      <c r="I67" s="136">
        <f t="shared" si="27"/>
        <v>0</v>
      </c>
      <c r="J67" s="76"/>
      <c r="K67" s="153">
        <v>0</v>
      </c>
      <c r="L67" s="136">
        <v>0</v>
      </c>
      <c r="M67" s="76"/>
      <c r="N67" s="76"/>
      <c r="O67" s="153">
        <v>0</v>
      </c>
      <c r="P67" s="136">
        <v>0</v>
      </c>
      <c r="Q67" s="76"/>
      <c r="R67" s="153">
        <v>1</v>
      </c>
      <c r="S67" s="136">
        <v>4522.63</v>
      </c>
      <c r="T67" s="76"/>
      <c r="U67" s="137">
        <f t="shared" si="25"/>
        <v>1</v>
      </c>
      <c r="V67" s="156">
        <f t="shared" si="26"/>
        <v>4522.63</v>
      </c>
    </row>
    <row r="68" spans="1:22" ht="6" customHeight="1" x14ac:dyDescent="0.35">
      <c r="A68" s="138"/>
      <c r="B68" s="154"/>
      <c r="C68" s="139"/>
      <c r="D68" s="139"/>
      <c r="E68" s="139"/>
      <c r="F68" s="139"/>
      <c r="G68" s="139"/>
      <c r="H68" s="139"/>
      <c r="I68" s="139"/>
      <c r="J68" s="76"/>
      <c r="K68" s="155"/>
      <c r="L68" s="139"/>
      <c r="M68" s="76"/>
      <c r="N68" s="76"/>
      <c r="O68" s="155"/>
      <c r="P68" s="139"/>
      <c r="Q68" s="76"/>
      <c r="R68" s="155"/>
      <c r="S68" s="139"/>
      <c r="T68" s="76"/>
      <c r="U68" s="140"/>
      <c r="V68" s="139"/>
    </row>
    <row r="69" spans="1:22" x14ac:dyDescent="0.35">
      <c r="A69" s="47" t="s">
        <v>39</v>
      </c>
      <c r="B69" s="143">
        <f t="shared" ref="B69:I69" si="30">SUM(B36:B68)</f>
        <v>11513</v>
      </c>
      <c r="C69" s="143">
        <f t="shared" si="30"/>
        <v>107056.03999999998</v>
      </c>
      <c r="D69" s="144">
        <f t="shared" si="30"/>
        <v>320</v>
      </c>
      <c r="E69" s="144">
        <f t="shared" si="30"/>
        <v>50489.93</v>
      </c>
      <c r="F69" s="144">
        <f t="shared" si="30"/>
        <v>9</v>
      </c>
      <c r="G69" s="144">
        <f t="shared" si="30"/>
        <v>20226.419999999998</v>
      </c>
      <c r="H69" s="143">
        <f t="shared" si="30"/>
        <v>329</v>
      </c>
      <c r="I69" s="143">
        <f t="shared" si="30"/>
        <v>70716.350000000006</v>
      </c>
      <c r="J69" s="149"/>
      <c r="K69" s="143">
        <f>SUM(K36:K68)</f>
        <v>6</v>
      </c>
      <c r="L69" s="143">
        <f>SUM(L36:L68)</f>
        <v>7668.52</v>
      </c>
      <c r="M69" s="149"/>
      <c r="N69" s="149"/>
      <c r="O69" s="143">
        <f>SUM(O36:O68)</f>
        <v>0</v>
      </c>
      <c r="P69" s="143">
        <f>SUM(P36:P68)</f>
        <v>0</v>
      </c>
      <c r="Q69" s="149"/>
      <c r="R69" s="143">
        <f>SUM(R36:R68)</f>
        <v>451</v>
      </c>
      <c r="S69" s="143">
        <f>SUM(S36:S68)</f>
        <v>707825.26000000013</v>
      </c>
      <c r="T69" s="149"/>
      <c r="U69" s="143">
        <f>SUM(U36:U68)</f>
        <v>12299</v>
      </c>
      <c r="V69" s="143">
        <f>SUM(V36:V68)</f>
        <v>893266.17000000016</v>
      </c>
    </row>
    <row r="71" spans="1:22" x14ac:dyDescent="0.35">
      <c r="U71" s="174"/>
      <c r="V71" s="174"/>
    </row>
    <row r="72" spans="1:22" x14ac:dyDescent="0.35">
      <c r="U72" s="174"/>
      <c r="V72" s="174"/>
    </row>
  </sheetData>
  <mergeCells count="18">
    <mergeCell ref="R32:S32"/>
    <mergeCell ref="U32:V33"/>
    <mergeCell ref="D33:E33"/>
    <mergeCell ref="F33:G33"/>
    <mergeCell ref="H33:I33"/>
    <mergeCell ref="O33:P33"/>
    <mergeCell ref="R33:S33"/>
    <mergeCell ref="H32:I32"/>
    <mergeCell ref="K32:L32"/>
    <mergeCell ref="K33:L33"/>
    <mergeCell ref="C16:O16"/>
    <mergeCell ref="O32:P32"/>
    <mergeCell ref="A32:A34"/>
    <mergeCell ref="B32:C33"/>
    <mergeCell ref="D32:E32"/>
    <mergeCell ref="F32:G32"/>
    <mergeCell ref="A29:D29"/>
    <mergeCell ref="G18:I18"/>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41" t="s">
        <v>122</v>
      </c>
      <c r="B1" s="341"/>
      <c r="C1" s="341"/>
      <c r="D1" s="341"/>
      <c r="E1" s="341"/>
      <c r="F1" s="341"/>
      <c r="G1" s="341"/>
      <c r="H1" s="341"/>
      <c r="I1" s="341"/>
      <c r="J1" s="341"/>
      <c r="K1" s="341"/>
      <c r="L1" s="341"/>
      <c r="M1" s="341"/>
      <c r="N1" s="341"/>
    </row>
    <row r="2" spans="1:14" ht="20" x14ac:dyDescent="0.35">
      <c r="A2" s="165" t="str">
        <f>'Pipeline - Solar Summary'!H2</f>
        <v>as of 05/31/2025</v>
      </c>
      <c r="B2" s="111"/>
      <c r="C2" s="111"/>
      <c r="D2" s="27"/>
      <c r="E2" s="27"/>
      <c r="F2" s="27"/>
      <c r="G2" s="85"/>
      <c r="H2" s="27"/>
      <c r="I2" s="27"/>
      <c r="J2" s="27"/>
      <c r="K2" s="85"/>
    </row>
    <row r="3" spans="1:14" ht="7" customHeight="1" x14ac:dyDescent="0.35">
      <c r="A3" s="85"/>
      <c r="B3" s="27"/>
      <c r="C3" s="27"/>
      <c r="D3" s="27"/>
      <c r="E3" s="27"/>
      <c r="F3" s="27"/>
      <c r="G3" s="85"/>
      <c r="H3" s="27"/>
      <c r="I3" s="27"/>
      <c r="J3" s="27"/>
      <c r="K3" s="85"/>
    </row>
    <row r="4" spans="1:14" x14ac:dyDescent="0.35">
      <c r="A4" s="86"/>
      <c r="B4" s="86"/>
      <c r="C4" s="86"/>
      <c r="D4" s="347" t="s">
        <v>41</v>
      </c>
      <c r="E4" s="347"/>
      <c r="F4" s="347"/>
      <c r="G4" s="105"/>
      <c r="H4" s="347" t="s">
        <v>42</v>
      </c>
      <c r="I4" s="347"/>
      <c r="J4" s="347"/>
      <c r="K4" s="105"/>
      <c r="L4" s="342" t="s">
        <v>123</v>
      </c>
      <c r="M4" s="342"/>
      <c r="N4" s="342"/>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45" t="s">
        <v>124</v>
      </c>
      <c r="E6" s="343"/>
      <c r="F6" s="343"/>
      <c r="G6" s="343"/>
      <c r="H6" s="343"/>
      <c r="I6" s="343"/>
      <c r="J6" s="343"/>
      <c r="K6" s="343"/>
      <c r="L6" s="343"/>
      <c r="M6" s="343"/>
      <c r="N6" s="344"/>
    </row>
    <row r="7" spans="1:14" s="6" customFormat="1" ht="45.65" customHeight="1" x14ac:dyDescent="0.3">
      <c r="A7" s="103" t="s">
        <v>125</v>
      </c>
      <c r="B7" s="104" t="s">
        <v>126</v>
      </c>
      <c r="C7" s="13"/>
      <c r="D7" s="102" t="s">
        <v>127</v>
      </c>
      <c r="E7" s="102" t="s">
        <v>128</v>
      </c>
      <c r="F7" s="102" t="s">
        <v>129</v>
      </c>
      <c r="G7" s="88"/>
      <c r="H7" s="102" t="s">
        <v>127</v>
      </c>
      <c r="I7" s="102" t="s">
        <v>128</v>
      </c>
      <c r="J7" s="102" t="s">
        <v>129</v>
      </c>
      <c r="K7" s="88"/>
      <c r="L7" s="102" t="s">
        <v>127</v>
      </c>
      <c r="M7" s="102" t="s">
        <v>12</v>
      </c>
      <c r="N7" s="102" t="s">
        <v>129</v>
      </c>
    </row>
    <row r="8" spans="1:14" s="6" customFormat="1" ht="14.5" x14ac:dyDescent="0.35">
      <c r="A8" s="7" t="s">
        <v>130</v>
      </c>
      <c r="B8" s="8" t="s">
        <v>131</v>
      </c>
      <c r="C8" s="8"/>
      <c r="D8" s="9">
        <v>2</v>
      </c>
      <c r="E8" s="9">
        <v>285.95999999999998</v>
      </c>
      <c r="F8" s="41">
        <f>E8/$E$10</f>
        <v>1.7451578825954737E-2</v>
      </c>
      <c r="G8" s="89"/>
      <c r="H8" s="9">
        <v>2201</v>
      </c>
      <c r="I8" s="9">
        <v>57741.73</v>
      </c>
      <c r="J8" s="41">
        <f>I8/I10</f>
        <v>0.32480707493441474</v>
      </c>
      <c r="K8" s="89"/>
      <c r="L8" s="9">
        <f>SUM(D8+H8)</f>
        <v>2203</v>
      </c>
      <c r="M8" s="9">
        <f>SUM(E8+I8)</f>
        <v>58027.69</v>
      </c>
      <c r="N8" s="41">
        <f>M8/$M10</f>
        <v>0.29886793405175055</v>
      </c>
    </row>
    <row r="9" spans="1:14" s="6" customFormat="1" ht="14.5" x14ac:dyDescent="0.35">
      <c r="A9" s="90" t="s">
        <v>132</v>
      </c>
      <c r="B9" s="91" t="s">
        <v>133</v>
      </c>
      <c r="C9" s="91"/>
      <c r="D9" s="92">
        <v>3</v>
      </c>
      <c r="E9" s="92">
        <v>16099.95</v>
      </c>
      <c r="F9" s="41">
        <f>E9/$E$10</f>
        <v>0.98254842117404528</v>
      </c>
      <c r="G9" s="89"/>
      <c r="H9" s="92">
        <v>9641</v>
      </c>
      <c r="I9" s="92">
        <v>120030.66</v>
      </c>
      <c r="J9" s="41">
        <f>I9/I10</f>
        <v>0.67519292506558526</v>
      </c>
      <c r="K9" s="89"/>
      <c r="L9" s="9">
        <f>SUM(D9+H9)</f>
        <v>9644</v>
      </c>
      <c r="M9" s="9">
        <f>SUM(E9+I9)</f>
        <v>136130.61000000002</v>
      </c>
      <c r="N9" s="41">
        <f>M9/$M$10</f>
        <v>0.70113206594824951</v>
      </c>
    </row>
    <row r="10" spans="1:14" s="12" customFormat="1" ht="14" x14ac:dyDescent="0.3">
      <c r="A10" s="346" t="s">
        <v>68</v>
      </c>
      <c r="B10" s="346"/>
      <c r="C10" s="346"/>
      <c r="D10" s="10">
        <f>SUM(D8:D9)</f>
        <v>5</v>
      </c>
      <c r="E10" s="10">
        <f>SUM(E8:E9)</f>
        <v>16385.91</v>
      </c>
      <c r="F10" s="11">
        <f>SUM(F8:F9)</f>
        <v>1</v>
      </c>
      <c r="G10" s="93"/>
      <c r="H10" s="10">
        <f>SUM(H8:H9)</f>
        <v>11842</v>
      </c>
      <c r="I10" s="10">
        <f>SUM(I8:I9)</f>
        <v>177772.39</v>
      </c>
      <c r="J10" s="11">
        <f>SUM(J8:J9)</f>
        <v>1</v>
      </c>
      <c r="K10" s="93"/>
      <c r="L10" s="99">
        <f>SUM(L8:L9)</f>
        <v>11847</v>
      </c>
      <c r="M10" s="99">
        <f>SUM(M8:M9)</f>
        <v>194158.30000000002</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9" customHeight="1" x14ac:dyDescent="0.3">
      <c r="G12" s="89"/>
      <c r="K12" s="89"/>
    </row>
    <row r="13" spans="1:14" s="6" customFormat="1" ht="14" x14ac:dyDescent="0.3">
      <c r="A13" s="87"/>
      <c r="B13" s="87"/>
      <c r="C13" s="87"/>
      <c r="D13" s="345" t="s">
        <v>134</v>
      </c>
      <c r="E13" s="343"/>
      <c r="F13" s="343"/>
      <c r="G13" s="343"/>
      <c r="H13" s="343"/>
      <c r="I13" s="343"/>
      <c r="J13" s="343"/>
      <c r="K13" s="343"/>
      <c r="L13" s="343"/>
      <c r="M13" s="343"/>
      <c r="N13" s="344"/>
    </row>
    <row r="14" spans="1:14" s="6" customFormat="1" ht="45.65" customHeight="1" x14ac:dyDescent="0.3">
      <c r="A14" s="103" t="s">
        <v>125</v>
      </c>
      <c r="B14" s="104" t="s">
        <v>126</v>
      </c>
      <c r="C14" s="13"/>
      <c r="D14" s="102" t="s">
        <v>135</v>
      </c>
      <c r="E14" s="102" t="s">
        <v>12</v>
      </c>
      <c r="F14" s="102" t="s">
        <v>129</v>
      </c>
      <c r="G14" s="88"/>
      <c r="H14" s="102" t="s">
        <v>135</v>
      </c>
      <c r="I14" s="102" t="s">
        <v>12</v>
      </c>
      <c r="J14" s="102" t="s">
        <v>129</v>
      </c>
      <c r="K14" s="88"/>
      <c r="L14" s="185" t="s">
        <v>135</v>
      </c>
      <c r="M14" s="185" t="s">
        <v>12</v>
      </c>
      <c r="N14" s="185" t="s">
        <v>129</v>
      </c>
    </row>
    <row r="15" spans="1:14" s="6" customFormat="1" ht="14.5" x14ac:dyDescent="0.35">
      <c r="A15" s="7" t="s">
        <v>130</v>
      </c>
      <c r="B15" s="8" t="s">
        <v>131</v>
      </c>
      <c r="C15" s="8"/>
      <c r="D15" s="9">
        <v>0</v>
      </c>
      <c r="E15" s="9">
        <v>0</v>
      </c>
      <c r="F15" s="41">
        <v>0</v>
      </c>
      <c r="G15" s="89"/>
      <c r="H15" s="9">
        <v>2039</v>
      </c>
      <c r="I15" s="9">
        <v>21981.65</v>
      </c>
      <c r="J15" s="41">
        <f>I15/I17</f>
        <v>0.20439040024874622</v>
      </c>
      <c r="K15" s="89"/>
      <c r="L15" s="9">
        <f>SUM(D15+H15)</f>
        <v>2039</v>
      </c>
      <c r="M15" s="9">
        <f>SUM(E15+I15)</f>
        <v>21981.65</v>
      </c>
      <c r="N15" s="41">
        <f>M15/$M$17</f>
        <v>0.20439040024874622</v>
      </c>
    </row>
    <row r="16" spans="1:14" s="6" customFormat="1" ht="14.5" x14ac:dyDescent="0.35">
      <c r="A16" s="7" t="s">
        <v>132</v>
      </c>
      <c r="B16" s="8" t="s">
        <v>133</v>
      </c>
      <c r="C16" s="8"/>
      <c r="D16" s="9">
        <v>0</v>
      </c>
      <c r="E16" s="9">
        <v>0</v>
      </c>
      <c r="F16" s="41">
        <v>0</v>
      </c>
      <c r="G16" s="89"/>
      <c r="H16" s="9">
        <v>9578</v>
      </c>
      <c r="I16" s="9">
        <v>85565.72</v>
      </c>
      <c r="J16" s="41">
        <f>I16/I17</f>
        <v>0.79560959975125389</v>
      </c>
      <c r="K16" s="89"/>
      <c r="L16" s="9">
        <f>SUM(D16+H16)</f>
        <v>9578</v>
      </c>
      <c r="M16" s="9">
        <f>SUM(E16+I16)</f>
        <v>85565.72</v>
      </c>
      <c r="N16" s="41">
        <f>M16/$M$17</f>
        <v>0.79560959975125389</v>
      </c>
    </row>
    <row r="17" spans="1:14" s="12" customFormat="1" ht="14.5" thickBot="1" x14ac:dyDescent="0.35">
      <c r="A17" s="346" t="s">
        <v>68</v>
      </c>
      <c r="B17" s="346"/>
      <c r="C17" s="346"/>
      <c r="D17" s="10">
        <f>SUM(D15:D16)</f>
        <v>0</v>
      </c>
      <c r="E17" s="10">
        <f>SUM(E15:E16)</f>
        <v>0</v>
      </c>
      <c r="F17" s="11">
        <v>0</v>
      </c>
      <c r="G17" s="93"/>
      <c r="H17" s="10">
        <f>SUM(H15:H16)</f>
        <v>11617</v>
      </c>
      <c r="I17" s="10">
        <f>SUM(I15:I16)</f>
        <v>107547.37</v>
      </c>
      <c r="J17" s="11">
        <f>SUM(J15:J16)</f>
        <v>1</v>
      </c>
      <c r="K17" s="93"/>
      <c r="L17" s="197">
        <f>SUM(L15:L16)</f>
        <v>11617</v>
      </c>
      <c r="M17" s="197">
        <f>SUM(M15:M16)</f>
        <v>107547.37</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34.5" customHeight="1" x14ac:dyDescent="0.35">
      <c r="A20" s="340" t="s">
        <v>137</v>
      </c>
      <c r="B20" s="340"/>
      <c r="C20" s="340"/>
      <c r="D20" s="340"/>
      <c r="E20" s="340"/>
      <c r="F20" s="340"/>
      <c r="G20" s="340"/>
      <c r="H20" s="340"/>
      <c r="I20" s="340"/>
      <c r="J20" s="340"/>
      <c r="K20" s="340"/>
      <c r="L20" s="340"/>
      <c r="M20" s="340"/>
      <c r="N20" s="340"/>
    </row>
    <row r="21" spans="1:14" x14ac:dyDescent="0.35">
      <c r="A21" s="212"/>
      <c r="B21" s="212"/>
      <c r="C21" s="212"/>
      <c r="D21" s="212"/>
      <c r="E21" s="212"/>
      <c r="F21" s="212"/>
      <c r="G21" s="212"/>
      <c r="H21" s="212"/>
      <c r="I21" s="212"/>
      <c r="J21" s="212"/>
      <c r="K21" s="212"/>
      <c r="L21" s="212"/>
      <c r="M21" s="212"/>
      <c r="N21" s="212"/>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67A9BC9E-9AA2-4D4C-BFD8-F843FBF3D34B}">
  <ds:schemaRefs>
    <ds:schemaRef ds:uri="http://schemas.microsoft.com/sharepoint/v3/contenttype/forms"/>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2025-06-16T13:27:50Z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